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efaultThemeVersion="124226"/>
  <mc:AlternateContent xmlns:mc="http://schemas.openxmlformats.org/markup-compatibility/2006">
    <mc:Choice Requires="x15">
      <x15ac:absPath xmlns:x15ac="http://schemas.microsoft.com/office/spreadsheetml/2010/11/ac" url="C:\Users\CINTERNO01\2.DOCUMENTOS DE APOYO\2022\SEGUIMIENTO MAPA DE RIESGOS DE PROCESO I SEMESTRE 2022\"/>
    </mc:Choice>
  </mc:AlternateContent>
  <xr:revisionPtr revIDLastSave="0" documentId="13_ncr:1_{5C3DE0CE-62F3-47BB-B9ED-7E366C809F40}" xr6:coauthVersionLast="47" xr6:coauthVersionMax="47" xr10:uidLastSave="{00000000-0000-0000-0000-000000000000}"/>
  <bookViews>
    <workbookView xWindow="3120" yWindow="0" windowWidth="14430" windowHeight="15600" xr2:uid="{00000000-000D-0000-FFFF-FFFF00000000}"/>
  </bookViews>
  <sheets>
    <sheet name="CONSOLIDADO POR MACROPROCESO" sheetId="14" r:id="rId1"/>
    <sheet name="ESTRATEGICO 1" sheetId="10" r:id="rId2"/>
    <sheet name="APOYO 1" sheetId="13" r:id="rId3"/>
    <sheet name="MISIONAL 1" sheetId="11" r:id="rId4"/>
    <sheet name="CONTROL INTERNO"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14" l="1"/>
  <c r="E27" i="14"/>
  <c r="D27" i="14"/>
  <c r="T32" i="13" l="1"/>
  <c r="Q32" i="13"/>
  <c r="H32" i="13"/>
  <c r="I32" i="13" l="1"/>
  <c r="Y32" i="13" s="1"/>
  <c r="Z32" i="13" l="1"/>
  <c r="AA32" i="13"/>
  <c r="K32" i="13" l="1"/>
  <c r="L32" i="13" s="1"/>
  <c r="M32" i="13" s="1"/>
  <c r="AC32" i="13" s="1"/>
  <c r="AB32" i="13" s="1"/>
  <c r="AD32" i="13" s="1"/>
  <c r="N32" i="13" l="1"/>
  <c r="T68" i="13" l="1"/>
  <c r="Q68" i="13"/>
  <c r="K68" i="13"/>
  <c r="L68" i="13" s="1"/>
  <c r="M68" i="13" s="1"/>
  <c r="AC68" i="13" s="1"/>
  <c r="AB68" i="13" s="1"/>
  <c r="G68" i="13"/>
  <c r="H68" i="13" s="1"/>
  <c r="T67" i="13"/>
  <c r="Q67" i="13"/>
  <c r="T66" i="13"/>
  <c r="Q66" i="13"/>
  <c r="K66" i="13"/>
  <c r="L66" i="13" s="1"/>
  <c r="M66" i="13" s="1"/>
  <c r="G66" i="13"/>
  <c r="H66" i="13" s="1"/>
  <c r="T65" i="13"/>
  <c r="Q65" i="13"/>
  <c r="K65" i="13"/>
  <c r="L65" i="13" s="1"/>
  <c r="H65" i="13"/>
  <c r="I65" i="13" s="1"/>
  <c r="T64" i="13"/>
  <c r="Q64" i="13"/>
  <c r="K64" i="13"/>
  <c r="L64" i="13" s="1"/>
  <c r="M64" i="13" s="1"/>
  <c r="AC64" i="13" s="1"/>
  <c r="AB64" i="13" s="1"/>
  <c r="H64" i="13"/>
  <c r="T63" i="13"/>
  <c r="Q63" i="13"/>
  <c r="T62" i="13"/>
  <c r="Q62" i="13"/>
  <c r="K62" i="13"/>
  <c r="L62" i="13" s="1"/>
  <c r="G62" i="13"/>
  <c r="H62" i="13" s="1"/>
  <c r="I62" i="13" s="1"/>
  <c r="T61" i="13"/>
  <c r="Q61" i="13"/>
  <c r="T60" i="13"/>
  <c r="Q60" i="13"/>
  <c r="K60" i="13"/>
  <c r="L60" i="13" s="1"/>
  <c r="I60" i="13"/>
  <c r="Y60" i="13" s="1"/>
  <c r="AA60" i="13" s="1"/>
  <c r="Y61" i="13" s="1"/>
  <c r="AA61" i="13" s="1"/>
  <c r="H60" i="13"/>
  <c r="T59" i="13"/>
  <c r="Q59" i="13"/>
  <c r="T58" i="13"/>
  <c r="Q58" i="13"/>
  <c r="K58" i="13"/>
  <c r="L58" i="13" s="1"/>
  <c r="H58" i="13"/>
  <c r="I58" i="13" s="1"/>
  <c r="T57" i="13"/>
  <c r="Q57" i="13"/>
  <c r="T56" i="13"/>
  <c r="Q56" i="13"/>
  <c r="K56" i="13"/>
  <c r="L56" i="13" s="1"/>
  <c r="M56" i="13" s="1"/>
  <c r="AC56" i="13" s="1"/>
  <c r="H56" i="13"/>
  <c r="T55" i="13"/>
  <c r="Q55" i="13"/>
  <c r="T54" i="13"/>
  <c r="Q54" i="13"/>
  <c r="K54" i="13"/>
  <c r="L54" i="13" s="1"/>
  <c r="H54" i="13"/>
  <c r="I54" i="13" s="1"/>
  <c r="T53" i="13"/>
  <c r="Q53" i="13"/>
  <c r="K53" i="13"/>
  <c r="L53" i="13" s="1"/>
  <c r="M53" i="13" s="1"/>
  <c r="H53" i="13"/>
  <c r="T52" i="13"/>
  <c r="Q52" i="13"/>
  <c r="K52" i="13"/>
  <c r="L52" i="13" s="1"/>
  <c r="H52" i="13"/>
  <c r="I52" i="13" s="1"/>
  <c r="T51" i="13"/>
  <c r="Q51" i="13"/>
  <c r="K51" i="13"/>
  <c r="L51" i="13" s="1"/>
  <c r="M51" i="13" s="1"/>
  <c r="G51" i="13"/>
  <c r="H51" i="13" s="1"/>
  <c r="T50" i="13"/>
  <c r="Q50" i="13"/>
  <c r="K50" i="13"/>
  <c r="L50" i="13" s="1"/>
  <c r="M50" i="13" s="1"/>
  <c r="AC50" i="13" s="1"/>
  <c r="AB50" i="13" s="1"/>
  <c r="G50" i="13"/>
  <c r="H50" i="13" s="1"/>
  <c r="T49" i="13"/>
  <c r="Q49" i="13"/>
  <c r="T48" i="13"/>
  <c r="Q48" i="13"/>
  <c r="K48" i="13"/>
  <c r="L48" i="13" s="1"/>
  <c r="I48" i="13"/>
  <c r="H48" i="13"/>
  <c r="T47" i="13"/>
  <c r="Q47" i="13"/>
  <c r="K47" i="13"/>
  <c r="L47" i="13" s="1"/>
  <c r="M47" i="13" s="1"/>
  <c r="AC47" i="13" s="1"/>
  <c r="AB47" i="13" s="1"/>
  <c r="H47" i="13"/>
  <c r="T46" i="13"/>
  <c r="Q46" i="13"/>
  <c r="K46" i="13"/>
  <c r="L46" i="13" s="1"/>
  <c r="H46" i="13"/>
  <c r="I46" i="13" s="1"/>
  <c r="T45" i="13"/>
  <c r="Q45" i="13"/>
  <c r="T44" i="13"/>
  <c r="Q44" i="13"/>
  <c r="T43" i="13"/>
  <c r="Q43" i="13"/>
  <c r="K43" i="13"/>
  <c r="L43" i="13" s="1"/>
  <c r="N43" i="13" s="1"/>
  <c r="H43" i="13"/>
  <c r="I43" i="13" s="1"/>
  <c r="T42" i="13"/>
  <c r="Q42" i="13"/>
  <c r="T41" i="13"/>
  <c r="Q41" i="13"/>
  <c r="K41" i="13"/>
  <c r="L41" i="13" s="1"/>
  <c r="M41" i="13" s="1"/>
  <c r="I41" i="13"/>
  <c r="H41" i="13"/>
  <c r="T40" i="13"/>
  <c r="Q40" i="13"/>
  <c r="K40" i="13"/>
  <c r="L40" i="13" s="1"/>
  <c r="M40" i="13" s="1"/>
  <c r="AC40" i="13" s="1"/>
  <c r="AB40" i="13" s="1"/>
  <c r="H40" i="13"/>
  <c r="I40" i="13" s="1"/>
  <c r="AB39" i="13"/>
  <c r="T39" i="13"/>
  <c r="Q39" i="13"/>
  <c r="K39" i="13"/>
  <c r="L39" i="13" s="1"/>
  <c r="H39" i="13"/>
  <c r="I39" i="13" s="1"/>
  <c r="T38" i="13"/>
  <c r="Q38" i="13"/>
  <c r="T37" i="13"/>
  <c r="Q37" i="13"/>
  <c r="K37" i="13"/>
  <c r="L37" i="13" s="1"/>
  <c r="M37" i="13" s="1"/>
  <c r="G37" i="13"/>
  <c r="H37" i="13" s="1"/>
  <c r="I37" i="13" s="1"/>
  <c r="T36" i="13"/>
  <c r="Q36" i="13"/>
  <c r="K36" i="13"/>
  <c r="L36" i="13" s="1"/>
  <c r="M36" i="13" s="1"/>
  <c r="H36" i="13"/>
  <c r="I36" i="13" s="1"/>
  <c r="T35" i="13"/>
  <c r="Q35" i="13"/>
  <c r="T34" i="13"/>
  <c r="Q34" i="13"/>
  <c r="K34" i="13"/>
  <c r="L34" i="13" s="1"/>
  <c r="M34" i="13" s="1"/>
  <c r="H34" i="13"/>
  <c r="G34" i="13"/>
  <c r="T33" i="13"/>
  <c r="Q33" i="13"/>
  <c r="K33" i="13"/>
  <c r="L33" i="13" s="1"/>
  <c r="M33" i="13" s="1"/>
  <c r="H33" i="13"/>
  <c r="T31" i="13"/>
  <c r="Q31" i="13"/>
  <c r="K31" i="13"/>
  <c r="L31" i="13" s="1"/>
  <c r="M31" i="13" s="1"/>
  <c r="AC31" i="13" s="1"/>
  <c r="AB31" i="13" s="1"/>
  <c r="H31" i="13"/>
  <c r="T30" i="13"/>
  <c r="Q30" i="13"/>
  <c r="K30" i="13"/>
  <c r="L30" i="13" s="1"/>
  <c r="M30" i="13" s="1"/>
  <c r="H30" i="13"/>
  <c r="I30" i="13" s="1"/>
  <c r="T29" i="13"/>
  <c r="Q29" i="13"/>
  <c r="T28" i="13"/>
  <c r="Q28" i="13"/>
  <c r="K28" i="13"/>
  <c r="L28" i="13" s="1"/>
  <c r="M28" i="13" s="1"/>
  <c r="H28" i="13"/>
  <c r="T27" i="13"/>
  <c r="Q27" i="13"/>
  <c r="K27" i="13"/>
  <c r="L27" i="13" s="1"/>
  <c r="M27" i="13" s="1"/>
  <c r="H27" i="13"/>
  <c r="T26" i="13"/>
  <c r="Q26" i="13"/>
  <c r="K26" i="13"/>
  <c r="L26" i="13" s="1"/>
  <c r="M26" i="13" s="1"/>
  <c r="G26" i="13"/>
  <c r="H26" i="13" s="1"/>
  <c r="T25" i="13"/>
  <c r="Q25" i="13"/>
  <c r="K25" i="13"/>
  <c r="L25" i="13" s="1"/>
  <c r="M25" i="13" s="1"/>
  <c r="G25" i="13"/>
  <c r="H25" i="13" s="1"/>
  <c r="T24" i="13"/>
  <c r="Q24" i="13"/>
  <c r="K24" i="13"/>
  <c r="L24" i="13" s="1"/>
  <c r="M24" i="13" s="1"/>
  <c r="G24" i="13"/>
  <c r="H24" i="13" s="1"/>
  <c r="T23" i="13"/>
  <c r="Q23" i="13"/>
  <c r="K23" i="13"/>
  <c r="L23" i="13" s="1"/>
  <c r="M23" i="13" s="1"/>
  <c r="AC23" i="13" s="1"/>
  <c r="AB23" i="13" s="1"/>
  <c r="H23" i="13"/>
  <c r="I23" i="13" s="1"/>
  <c r="T22" i="13"/>
  <c r="Q22" i="13"/>
  <c r="T21" i="13"/>
  <c r="Q21" i="13"/>
  <c r="K21" i="13"/>
  <c r="L21" i="13" s="1"/>
  <c r="M21" i="13" s="1"/>
  <c r="I21" i="13"/>
  <c r="G21" i="13"/>
  <c r="H21" i="13" s="1"/>
  <c r="T20" i="13"/>
  <c r="Q20" i="13"/>
  <c r="K20" i="13"/>
  <c r="L20" i="13" s="1"/>
  <c r="M20" i="13" s="1"/>
  <c r="G20" i="13"/>
  <c r="H20" i="13" s="1"/>
  <c r="T19" i="13"/>
  <c r="Q19" i="13"/>
  <c r="K19" i="13"/>
  <c r="L19" i="13" s="1"/>
  <c r="M19" i="13" s="1"/>
  <c r="AC19" i="13" s="1"/>
  <c r="AB19" i="13" s="1"/>
  <c r="G19" i="13"/>
  <c r="H19" i="13" s="1"/>
  <c r="T18" i="13"/>
  <c r="Q18" i="13"/>
  <c r="K18" i="13"/>
  <c r="L18" i="13" s="1"/>
  <c r="M18" i="13" s="1"/>
  <c r="G18" i="13"/>
  <c r="H18" i="13" s="1"/>
  <c r="T17" i="13"/>
  <c r="Q17" i="13"/>
  <c r="K17" i="13"/>
  <c r="L17" i="13" s="1"/>
  <c r="M17" i="13" s="1"/>
  <c r="I17" i="13"/>
  <c r="H17" i="13"/>
  <c r="T16" i="13"/>
  <c r="Q16" i="13"/>
  <c r="K16" i="13"/>
  <c r="L16" i="13" s="1"/>
  <c r="M16" i="13" s="1"/>
  <c r="H16" i="13"/>
  <c r="I16" i="13" s="1"/>
  <c r="T15" i="13"/>
  <c r="Q15" i="13"/>
  <c r="K15" i="13"/>
  <c r="L15" i="13" s="1"/>
  <c r="M15" i="13" s="1"/>
  <c r="H15" i="13"/>
  <c r="I15" i="13" s="1"/>
  <c r="T14" i="13"/>
  <c r="Q14" i="13"/>
  <c r="K14" i="13"/>
  <c r="L14" i="13" s="1"/>
  <c r="M14" i="13" s="1"/>
  <c r="I14" i="13"/>
  <c r="H14" i="13"/>
  <c r="AB13" i="13"/>
  <c r="T13" i="13"/>
  <c r="Q13" i="13"/>
  <c r="K13" i="13"/>
  <c r="L13" i="13" s="1"/>
  <c r="M13" i="13" s="1"/>
  <c r="H13" i="13"/>
  <c r="T12" i="13"/>
  <c r="Q12" i="13"/>
  <c r="K12" i="13"/>
  <c r="L12" i="13" s="1"/>
  <c r="M12" i="13" s="1"/>
  <c r="H12" i="13"/>
  <c r="T11" i="13"/>
  <c r="Q11" i="13"/>
  <c r="K11" i="13"/>
  <c r="L11" i="13" s="1"/>
  <c r="M11" i="13" s="1"/>
  <c r="G11" i="13"/>
  <c r="H11" i="13" s="1"/>
  <c r="T10" i="13"/>
  <c r="Q10" i="13"/>
  <c r="K10" i="13"/>
  <c r="L10" i="13" s="1"/>
  <c r="M10" i="13" s="1"/>
  <c r="G10" i="13"/>
  <c r="H10" i="13" s="1"/>
  <c r="AC14" i="13" l="1"/>
  <c r="AB14" i="13" s="1"/>
  <c r="Y16" i="13"/>
  <c r="AA16" i="13" s="1"/>
  <c r="AC36" i="13"/>
  <c r="AB36" i="13" s="1"/>
  <c r="AC51" i="13"/>
  <c r="AB51" i="13" s="1"/>
  <c r="AC53" i="13"/>
  <c r="AB53" i="13" s="1"/>
  <c r="AC10" i="13"/>
  <c r="AB10" i="13" s="1"/>
  <c r="AC28" i="13"/>
  <c r="AB28" i="13" s="1"/>
  <c r="N33" i="13"/>
  <c r="N47" i="13"/>
  <c r="N25" i="13"/>
  <c r="N40" i="13"/>
  <c r="AC20" i="13"/>
  <c r="AB20" i="13" s="1"/>
  <c r="N36" i="13"/>
  <c r="N41" i="13"/>
  <c r="N14" i="13"/>
  <c r="N23" i="13"/>
  <c r="AC29" i="13"/>
  <c r="AB29" i="13" s="1"/>
  <c r="N30" i="13"/>
  <c r="N31" i="13"/>
  <c r="N51" i="13"/>
  <c r="I51" i="13"/>
  <c r="Y51" i="13" s="1"/>
  <c r="N53" i="13"/>
  <c r="M60" i="13"/>
  <c r="AC60" i="13" s="1"/>
  <c r="AB60" i="13" s="1"/>
  <c r="N60" i="13"/>
  <c r="N56" i="13"/>
  <c r="I25" i="13"/>
  <c r="Y25" i="13" s="1"/>
  <c r="I31" i="13"/>
  <c r="I33" i="13"/>
  <c r="Y36" i="13"/>
  <c r="AA36" i="13" s="1"/>
  <c r="M43" i="13"/>
  <c r="AC43" i="13" s="1"/>
  <c r="I47" i="13"/>
  <c r="Y47" i="13" s="1"/>
  <c r="AC49" i="13"/>
  <c r="AB49" i="13" s="1"/>
  <c r="I53" i="13"/>
  <c r="Y53" i="13" s="1"/>
  <c r="AA53" i="13" s="1"/>
  <c r="I56" i="13"/>
  <c r="Y56" i="13" s="1"/>
  <c r="AA56" i="13" s="1"/>
  <c r="Y57" i="13" s="1"/>
  <c r="AA57" i="13" s="1"/>
  <c r="N16" i="13"/>
  <c r="N21" i="13"/>
  <c r="AC26" i="13"/>
  <c r="AB26" i="13" s="1"/>
  <c r="N39" i="13"/>
  <c r="Y39" i="13"/>
  <c r="Y40" i="13"/>
  <c r="Y43" i="13"/>
  <c r="AA43" i="13" s="1"/>
  <c r="Y44" i="13" s="1"/>
  <c r="AC59" i="13"/>
  <c r="AB59" i="13" s="1"/>
  <c r="AC18" i="13"/>
  <c r="AB18" i="13" s="1"/>
  <c r="Y14" i="13"/>
  <c r="AA14" i="13" s="1"/>
  <c r="AC16" i="13"/>
  <c r="AB16" i="13" s="1"/>
  <c r="N19" i="13"/>
  <c r="Z39" i="13"/>
  <c r="AD39" i="13" s="1"/>
  <c r="AA39" i="13"/>
  <c r="N10" i="13"/>
  <c r="I10" i="13"/>
  <c r="Y10" i="13" s="1"/>
  <c r="AC11" i="13"/>
  <c r="AB11" i="13" s="1"/>
  <c r="AC12" i="13"/>
  <c r="AB12" i="13" s="1"/>
  <c r="AC24" i="13"/>
  <c r="AB24" i="13" s="1"/>
  <c r="N26" i="13"/>
  <c r="I26" i="13"/>
  <c r="N27" i="13"/>
  <c r="I27" i="13"/>
  <c r="Y27" i="13" s="1"/>
  <c r="N15" i="13"/>
  <c r="N17" i="13"/>
  <c r="I19" i="13"/>
  <c r="Y19" i="13" s="1"/>
  <c r="N24" i="13"/>
  <c r="I24" i="13"/>
  <c r="Y24" i="13" s="1"/>
  <c r="Y26" i="13"/>
  <c r="Y31" i="13"/>
  <c r="AC34" i="13"/>
  <c r="AB34" i="13" s="1"/>
  <c r="N18" i="13"/>
  <c r="I18" i="13"/>
  <c r="Y18" i="13" s="1"/>
  <c r="N11" i="13"/>
  <c r="I11" i="13"/>
  <c r="Y11" i="13" s="1"/>
  <c r="N12" i="13"/>
  <c r="I12" i="13"/>
  <c r="Y12" i="13" s="1"/>
  <c r="N13" i="13"/>
  <c r="I13" i="13"/>
  <c r="Y13" i="13" s="1"/>
  <c r="Z14" i="13"/>
  <c r="AD14" i="13" s="1"/>
  <c r="AC15" i="13"/>
  <c r="AB15" i="13" s="1"/>
  <c r="Z16" i="13"/>
  <c r="AC17" i="13"/>
  <c r="AB17" i="13" s="1"/>
  <c r="AC25" i="13"/>
  <c r="AB25" i="13" s="1"/>
  <c r="N34" i="13"/>
  <c r="I34" i="13"/>
  <c r="N37" i="13"/>
  <c r="N20" i="13"/>
  <c r="I20" i="13"/>
  <c r="Y20" i="13" s="1"/>
  <c r="Y23" i="13"/>
  <c r="AC27" i="13"/>
  <c r="AB27" i="13" s="1"/>
  <c r="N28" i="13"/>
  <c r="I28" i="13"/>
  <c r="Y28" i="13" s="1"/>
  <c r="Z43" i="13"/>
  <c r="Y65" i="13"/>
  <c r="Y15" i="13"/>
  <c r="Y17" i="13"/>
  <c r="Y21" i="13"/>
  <c r="AC21" i="13"/>
  <c r="AB21" i="13" s="1"/>
  <c r="AC42" i="13"/>
  <c r="AB42" i="13" s="1"/>
  <c r="AC41" i="13"/>
  <c r="AB41" i="13" s="1"/>
  <c r="Y41" i="13"/>
  <c r="M52" i="13"/>
  <c r="AC52" i="13" s="1"/>
  <c r="AB52" i="13" s="1"/>
  <c r="N52" i="13"/>
  <c r="AC57" i="13"/>
  <c r="AB57" i="13" s="1"/>
  <c r="AB56" i="13"/>
  <c r="Z56" i="13"/>
  <c r="Z60" i="13"/>
  <c r="AD60" i="13" s="1"/>
  <c r="Z61" i="13"/>
  <c r="N64" i="13"/>
  <c r="I64" i="13"/>
  <c r="Y64" i="13" s="1"/>
  <c r="N68" i="13"/>
  <c r="I68" i="13"/>
  <c r="Y68" i="13" s="1"/>
  <c r="M46" i="13"/>
  <c r="AC46" i="13" s="1"/>
  <c r="AB46" i="13" s="1"/>
  <c r="N46" i="13"/>
  <c r="M54" i="13"/>
  <c r="AC54" i="13" s="1"/>
  <c r="AB54" i="13" s="1"/>
  <c r="N54" i="13"/>
  <c r="M58" i="13"/>
  <c r="AC58" i="13" s="1"/>
  <c r="N58" i="13"/>
  <c r="N62" i="13"/>
  <c r="M62" i="13"/>
  <c r="AC62" i="13" s="1"/>
  <c r="AB62" i="13" s="1"/>
  <c r="AC67" i="13"/>
  <c r="AB67" i="13" s="1"/>
  <c r="AC30" i="13"/>
  <c r="AB30" i="13" s="1"/>
  <c r="Y30" i="13"/>
  <c r="AC33" i="13"/>
  <c r="AB33" i="13" s="1"/>
  <c r="Y33" i="13"/>
  <c r="AC37" i="13"/>
  <c r="AB37" i="13" s="1"/>
  <c r="Y37" i="13"/>
  <c r="M48" i="13"/>
  <c r="AC48" i="13" s="1"/>
  <c r="AB48" i="13" s="1"/>
  <c r="N48" i="13"/>
  <c r="N50" i="13"/>
  <c r="I50" i="13"/>
  <c r="Y50" i="13" s="1"/>
  <c r="Y62" i="13"/>
  <c r="N65" i="13"/>
  <c r="M65" i="13"/>
  <c r="AC65" i="13" s="1"/>
  <c r="AB65" i="13" s="1"/>
  <c r="N66" i="13"/>
  <c r="I66" i="13"/>
  <c r="Y46" i="13"/>
  <c r="Y48" i="13"/>
  <c r="Y52" i="13"/>
  <c r="Y54" i="13"/>
  <c r="Y58" i="13"/>
  <c r="Y66" i="13"/>
  <c r="AC66" i="13"/>
  <c r="AB66" i="13" s="1"/>
  <c r="AD16" i="13" l="1"/>
  <c r="AD56" i="13"/>
  <c r="AB43" i="13"/>
  <c r="AD43" i="13" s="1"/>
  <c r="AC44" i="13"/>
  <c r="AC45" i="13" s="1"/>
  <c r="AB45" i="13" s="1"/>
  <c r="AA51" i="13"/>
  <c r="Z51" i="13"/>
  <c r="AD51" i="13" s="1"/>
  <c r="AA40" i="13"/>
  <c r="Z40" i="13"/>
  <c r="AD40" i="13" s="1"/>
  <c r="AC38" i="13"/>
  <c r="AB38" i="13" s="1"/>
  <c r="Z57" i="13"/>
  <c r="Z53" i="13"/>
  <c r="AD53" i="13" s="1"/>
  <c r="Z36" i="13"/>
  <c r="AD36" i="13" s="1"/>
  <c r="AA47" i="13"/>
  <c r="Z47" i="13"/>
  <c r="AD47" i="13" s="1"/>
  <c r="AA27" i="13"/>
  <c r="Z27" i="13"/>
  <c r="AD27" i="13" s="1"/>
  <c r="Z24" i="13"/>
  <c r="AD24" i="13" s="1"/>
  <c r="AA24" i="13"/>
  <c r="AB44" i="13"/>
  <c r="AA21" i="13"/>
  <c r="Y22" i="13" s="1"/>
  <c r="Z21" i="13"/>
  <c r="AD21" i="13" s="1"/>
  <c r="AA28" i="13"/>
  <c r="Y29" i="13" s="1"/>
  <c r="Z28" i="13"/>
  <c r="AD28" i="13" s="1"/>
  <c r="AA23" i="13"/>
  <c r="Z23" i="13"/>
  <c r="AD23" i="13" s="1"/>
  <c r="AC61" i="13"/>
  <c r="AB61" i="13" s="1"/>
  <c r="AB58" i="13"/>
  <c r="Z64" i="13"/>
  <c r="AD64" i="13" s="1"/>
  <c r="AA64" i="13"/>
  <c r="AD57" i="13"/>
  <c r="Z41" i="13"/>
  <c r="AD41" i="13" s="1"/>
  <c r="AA41" i="13"/>
  <c r="Y42" i="13" s="1"/>
  <c r="AA25" i="13"/>
  <c r="Z25" i="13"/>
  <c r="AD25" i="13" s="1"/>
  <c r="AA17" i="13"/>
  <c r="Z17" i="13"/>
  <c r="AD17" i="13" s="1"/>
  <c r="Z20" i="13"/>
  <c r="AD20" i="13" s="1"/>
  <c r="AA20" i="13"/>
  <c r="Y35" i="13"/>
  <c r="Y34" i="13"/>
  <c r="AC35" i="13"/>
  <c r="AB35" i="13" s="1"/>
  <c r="Z26" i="13"/>
  <c r="AD26" i="13" s="1"/>
  <c r="AA26" i="13"/>
  <c r="Z18" i="13"/>
  <c r="AD18" i="13" s="1"/>
  <c r="AA18" i="13"/>
  <c r="AA54" i="13"/>
  <c r="Y55" i="13" s="1"/>
  <c r="Z54" i="13"/>
  <c r="AD54" i="13" s="1"/>
  <c r="AA48" i="13"/>
  <c r="Y49" i="13" s="1"/>
  <c r="Z48" i="13"/>
  <c r="AD48" i="13" s="1"/>
  <c r="Z37" i="13"/>
  <c r="AD37" i="13" s="1"/>
  <c r="AA37" i="13"/>
  <c r="Y38" i="13" s="1"/>
  <c r="AA58" i="13"/>
  <c r="Y59" i="13" s="1"/>
  <c r="Z58" i="13"/>
  <c r="AA52" i="13"/>
  <c r="Z52" i="13"/>
  <c r="AD52" i="13" s="1"/>
  <c r="AA46" i="13"/>
  <c r="Z46" i="13"/>
  <c r="AD46" i="13" s="1"/>
  <c r="AA15" i="13"/>
  <c r="Z15" i="13"/>
  <c r="AD15" i="13" s="1"/>
  <c r="AA44" i="13"/>
  <c r="Y45" i="13" s="1"/>
  <c r="Z44" i="13"/>
  <c r="Z12" i="13"/>
  <c r="AD12" i="13" s="1"/>
  <c r="AA12" i="13"/>
  <c r="AC22" i="13"/>
  <c r="AB22" i="13" s="1"/>
  <c r="Z50" i="13"/>
  <c r="AD50" i="13" s="1"/>
  <c r="AA50" i="13"/>
  <c r="Z13" i="13"/>
  <c r="AD13" i="13" s="1"/>
  <c r="AA13" i="13"/>
  <c r="Z11" i="13"/>
  <c r="AD11" i="13" s="1"/>
  <c r="AA11" i="13"/>
  <c r="Z33" i="13"/>
  <c r="AD33" i="13" s="1"/>
  <c r="AA33" i="13"/>
  <c r="AC63" i="13"/>
  <c r="AB63" i="13" s="1"/>
  <c r="AA66" i="13"/>
  <c r="Y67" i="13" s="1"/>
  <c r="Z66" i="13"/>
  <c r="AD66" i="13" s="1"/>
  <c r="Z62" i="13"/>
  <c r="AD62" i="13" s="1"/>
  <c r="AA62" i="13"/>
  <c r="Y63" i="13" s="1"/>
  <c r="AC55" i="13"/>
  <c r="AB55" i="13" s="1"/>
  <c r="Z30" i="13"/>
  <c r="AD30" i="13" s="1"/>
  <c r="AA30" i="13"/>
  <c r="Z68" i="13"/>
  <c r="AD68" i="13" s="1"/>
  <c r="AA68" i="13"/>
  <c r="AD61" i="13"/>
  <c r="Z65" i="13"/>
  <c r="AD65" i="13" s="1"/>
  <c r="AA65" i="13"/>
  <c r="AA31" i="13"/>
  <c r="Z31" i="13"/>
  <c r="AD31" i="13" s="1"/>
  <c r="AA19" i="13"/>
  <c r="Z19" i="13"/>
  <c r="AD19" i="13" s="1"/>
  <c r="AA10" i="13"/>
  <c r="Z10" i="13"/>
  <c r="AD10" i="13" s="1"/>
  <c r="AD58" i="13" l="1"/>
  <c r="AD44" i="13"/>
  <c r="AA45" i="13"/>
  <c r="Z45" i="13"/>
  <c r="AD45" i="13" s="1"/>
  <c r="AA59" i="13"/>
  <c r="Z59" i="13"/>
  <c r="AD59" i="13" s="1"/>
  <c r="AA49" i="13"/>
  <c r="Z49" i="13"/>
  <c r="AD49" i="13" s="1"/>
  <c r="Z34" i="13"/>
  <c r="AD34" i="13" s="1"/>
  <c r="AA34" i="13"/>
  <c r="AA42" i="13"/>
  <c r="Z42" i="13"/>
  <c r="AD42" i="13" s="1"/>
  <c r="AA22" i="13"/>
  <c r="Z22" i="13"/>
  <c r="AD22" i="13" s="1"/>
  <c r="Z38" i="13"/>
  <c r="AD38" i="13" s="1"/>
  <c r="AA38" i="13"/>
  <c r="Z35" i="13"/>
  <c r="AD35" i="13" s="1"/>
  <c r="AA35" i="13"/>
  <c r="Z63" i="13"/>
  <c r="AD63" i="13" s="1"/>
  <c r="AA63" i="13"/>
  <c r="AA67" i="13"/>
  <c r="Z67" i="13"/>
  <c r="AD67" i="13" s="1"/>
  <c r="AA55" i="13"/>
  <c r="Z55" i="13"/>
  <c r="AD55" i="13" s="1"/>
  <c r="AA29" i="13"/>
  <c r="Z29" i="13"/>
  <c r="AD29" i="13" s="1"/>
  <c r="S20" i="6" l="1"/>
  <c r="P20" i="6"/>
  <c r="S19" i="6"/>
  <c r="P19" i="6"/>
  <c r="S18" i="6"/>
  <c r="P18" i="6"/>
  <c r="J18" i="6"/>
  <c r="K18" i="6" s="1"/>
  <c r="L18" i="6" s="1"/>
  <c r="G18" i="6"/>
  <c r="S17" i="6"/>
  <c r="P17" i="6"/>
  <c r="S16" i="6"/>
  <c r="P16" i="6"/>
  <c r="S15" i="6"/>
  <c r="P15" i="6"/>
  <c r="J15" i="6"/>
  <c r="K15" i="6" s="1"/>
  <c r="L15" i="6" s="1"/>
  <c r="G15" i="6"/>
  <c r="S14" i="6"/>
  <c r="P14" i="6"/>
  <c r="S13" i="6"/>
  <c r="P13" i="6"/>
  <c r="S12" i="6"/>
  <c r="P12" i="6"/>
  <c r="J12" i="6"/>
  <c r="K12" i="6" s="1"/>
  <c r="L12" i="6" s="1"/>
  <c r="G12" i="6"/>
  <c r="S11" i="6"/>
  <c r="P11" i="6"/>
  <c r="S10" i="6"/>
  <c r="P10" i="6"/>
  <c r="J10" i="6"/>
  <c r="K10" i="6" s="1"/>
  <c r="L10" i="6" s="1"/>
  <c r="G10" i="6"/>
  <c r="AB17" i="6" l="1"/>
  <c r="AA17" i="6" s="1"/>
  <c r="AB20" i="6"/>
  <c r="AA20" i="6" s="1"/>
  <c r="AB10" i="6"/>
  <c r="AA10" i="6" s="1"/>
  <c r="AB16" i="6"/>
  <c r="AA16" i="6" s="1"/>
  <c r="M18" i="6"/>
  <c r="X15" i="6"/>
  <c r="Z15" i="6" s="1"/>
  <c r="X16" i="6"/>
  <c r="Z16" i="6" s="1"/>
  <c r="X17" i="6"/>
  <c r="Z17" i="6" s="1"/>
  <c r="AB19" i="6"/>
  <c r="AA19" i="6" s="1"/>
  <c r="AB15" i="6"/>
  <c r="AA15" i="6" s="1"/>
  <c r="M10" i="6"/>
  <c r="M12" i="6"/>
  <c r="M15" i="6"/>
  <c r="H10" i="6"/>
  <c r="X10" i="6" s="1"/>
  <c r="H15" i="6"/>
  <c r="Y15" i="6"/>
  <c r="AB12" i="6"/>
  <c r="AA12" i="6" s="1"/>
  <c r="X18" i="6"/>
  <c r="AB18" i="6"/>
  <c r="AA18" i="6" s="1"/>
  <c r="X19" i="6"/>
  <c r="X20" i="6"/>
  <c r="AB11" i="6"/>
  <c r="AA11" i="6" s="1"/>
  <c r="H12" i="6"/>
  <c r="X12" i="6" s="1"/>
  <c r="H18" i="6"/>
  <c r="Y17" i="6" l="1"/>
  <c r="AC17" i="6" s="1"/>
  <c r="Y16" i="6"/>
  <c r="AC16" i="6" s="1"/>
  <c r="AC15" i="6"/>
  <c r="Y12" i="6"/>
  <c r="AC12" i="6" s="1"/>
  <c r="Z12" i="6"/>
  <c r="X13" i="6" s="1"/>
  <c r="Y18" i="6"/>
  <c r="AC18" i="6" s="1"/>
  <c r="Z18" i="6"/>
  <c r="Y20" i="6"/>
  <c r="AC20" i="6" s="1"/>
  <c r="Z20" i="6"/>
  <c r="Z10" i="6"/>
  <c r="X11" i="6" s="1"/>
  <c r="Y10" i="6"/>
  <c r="AC10" i="6" s="1"/>
  <c r="Y19" i="6"/>
  <c r="AC19" i="6" s="1"/>
  <c r="Z19" i="6"/>
  <c r="AB13" i="6"/>
  <c r="Z11" i="6" l="1"/>
  <c r="Y11" i="6"/>
  <c r="AC11" i="6" s="1"/>
  <c r="Y13" i="6"/>
  <c r="Z13" i="6"/>
  <c r="X14" i="6" s="1"/>
  <c r="AA13" i="6"/>
  <c r="AB14" i="6"/>
  <c r="AA14" i="6" s="1"/>
  <c r="AC13" i="6" l="1"/>
  <c r="Y14" i="6"/>
  <c r="AC14" i="6" s="1"/>
  <c r="Z14" i="6"/>
  <c r="T28" i="11" l="1"/>
  <c r="Q28" i="11"/>
  <c r="K28" i="11"/>
  <c r="L28" i="11" s="1"/>
  <c r="M28" i="11" s="1"/>
  <c r="G28" i="11"/>
  <c r="H28" i="11" s="1"/>
  <c r="T27" i="11"/>
  <c r="Q27" i="11"/>
  <c r="K27" i="11"/>
  <c r="L27" i="11" s="1"/>
  <c r="M27" i="11" s="1"/>
  <c r="AC27" i="11" s="1"/>
  <c r="AB27" i="11" s="1"/>
  <c r="G27" i="11"/>
  <c r="H27" i="11" s="1"/>
  <c r="N27" i="11" l="1"/>
  <c r="I28" i="11"/>
  <c r="Y28" i="11" s="1"/>
  <c r="N28" i="11"/>
  <c r="I27" i="11"/>
  <c r="Y27" i="11" s="1"/>
  <c r="AC28" i="11"/>
  <c r="AB28" i="11" s="1"/>
  <c r="Z27" i="11" l="1"/>
  <c r="AD27" i="11" s="1"/>
  <c r="AA27" i="11"/>
  <c r="Z28" i="11"/>
  <c r="AD28" i="11" s="1"/>
  <c r="AA28" i="11"/>
  <c r="T26" i="11" l="1"/>
  <c r="Q26" i="11"/>
  <c r="T25" i="11"/>
  <c r="Q25" i="11"/>
  <c r="K25" i="11"/>
  <c r="L25" i="11" s="1"/>
  <c r="M25" i="11" s="1"/>
  <c r="H25" i="11"/>
  <c r="T24" i="11"/>
  <c r="Q24" i="11"/>
  <c r="K24" i="11"/>
  <c r="L24" i="11" s="1"/>
  <c r="M24" i="11" s="1"/>
  <c r="AC24" i="11" s="1"/>
  <c r="AB24" i="11" s="1"/>
  <c r="H24" i="11"/>
  <c r="N24" i="11" l="1"/>
  <c r="N25" i="11"/>
  <c r="AC26" i="11"/>
  <c r="AB26" i="11" s="1"/>
  <c r="I24" i="11"/>
  <c r="Y24" i="11" s="1"/>
  <c r="AC25" i="11"/>
  <c r="AB25" i="11" s="1"/>
  <c r="I25" i="11"/>
  <c r="Y25" i="11" s="1"/>
  <c r="Z25" i="11" l="1"/>
  <c r="AD25" i="11" s="1"/>
  <c r="AA25" i="11"/>
  <c r="Y26" i="11" s="1"/>
  <c r="AA24" i="11"/>
  <c r="Z24" i="11"/>
  <c r="AD24" i="11" s="1"/>
  <c r="Z26" i="11" l="1"/>
  <c r="AD26" i="11" s="1"/>
  <c r="AA26" i="11"/>
  <c r="T23" i="11" l="1"/>
  <c r="Q23" i="11"/>
  <c r="T22" i="11"/>
  <c r="Q22" i="11"/>
  <c r="K22" i="11"/>
  <c r="L22" i="11" s="1"/>
  <c r="M22" i="11" s="1"/>
  <c r="H22" i="11"/>
  <c r="T21" i="11"/>
  <c r="Q21" i="11"/>
  <c r="K21" i="11"/>
  <c r="L21" i="11" s="1"/>
  <c r="M21" i="11" s="1"/>
  <c r="AC21" i="11" s="1"/>
  <c r="AB21" i="11" s="1"/>
  <c r="H21" i="11"/>
  <c r="N22" i="11" l="1"/>
  <c r="N21" i="11"/>
  <c r="AC23" i="11"/>
  <c r="AB23" i="11" s="1"/>
  <c r="AC22" i="11"/>
  <c r="AB22" i="11" s="1"/>
  <c r="I21" i="11"/>
  <c r="Y21" i="11" s="1"/>
  <c r="I22" i="11"/>
  <c r="Y22" i="11" s="1"/>
  <c r="Z22" i="11" l="1"/>
  <c r="AD22" i="11" s="1"/>
  <c r="AA22" i="11"/>
  <c r="Y23" i="11" s="1"/>
  <c r="Z21" i="11"/>
  <c r="AD21" i="11" s="1"/>
  <c r="AA21" i="11"/>
  <c r="Z23" i="11" l="1"/>
  <c r="AD23" i="11" s="1"/>
  <c r="AA23" i="11"/>
  <c r="T20" i="11" l="1"/>
  <c r="Q20" i="11"/>
  <c r="T19" i="11"/>
  <c r="Q19" i="11"/>
  <c r="K19" i="11"/>
  <c r="L19" i="11" s="1"/>
  <c r="M19" i="11" s="1"/>
  <c r="H19" i="11"/>
  <c r="T18" i="11"/>
  <c r="Q18" i="11"/>
  <c r="K18" i="11"/>
  <c r="L18" i="11" s="1"/>
  <c r="M18" i="11" s="1"/>
  <c r="H18" i="11"/>
  <c r="AC18" i="11" l="1"/>
  <c r="AB18" i="11" s="1"/>
  <c r="N19" i="11"/>
  <c r="N18" i="11"/>
  <c r="AC19" i="11"/>
  <c r="AB19" i="11" s="1"/>
  <c r="I18" i="11"/>
  <c r="Y18" i="11" s="1"/>
  <c r="I19" i="11"/>
  <c r="Y19" i="11" s="1"/>
  <c r="T17" i="11"/>
  <c r="Q17" i="11"/>
  <c r="T16" i="11"/>
  <c r="Q16" i="11"/>
  <c r="K16" i="11"/>
  <c r="L16" i="11" s="1"/>
  <c r="H16" i="11"/>
  <c r="I16" i="11" s="1"/>
  <c r="T15" i="11"/>
  <c r="Q15" i="11"/>
  <c r="K15" i="11"/>
  <c r="L15" i="11" s="1"/>
  <c r="M15" i="11" s="1"/>
  <c r="AC15" i="11" s="1"/>
  <c r="AB15" i="11" s="1"/>
  <c r="H15" i="11"/>
  <c r="AC20" i="11" l="1"/>
  <c r="AB20" i="11" s="1"/>
  <c r="Z19" i="11"/>
  <c r="AD19" i="11" s="1"/>
  <c r="AA19" i="11"/>
  <c r="Y20" i="11" s="1"/>
  <c r="Z18" i="11"/>
  <c r="AD18" i="11" s="1"/>
  <c r="AA18" i="11"/>
  <c r="N15" i="11"/>
  <c r="N16" i="11"/>
  <c r="M16" i="11"/>
  <c r="AC16" i="11" s="1"/>
  <c r="AB16" i="11" s="1"/>
  <c r="AC17" i="11"/>
  <c r="AB17" i="11" s="1"/>
  <c r="I15" i="11"/>
  <c r="Y15" i="11" s="1"/>
  <c r="Y16" i="11"/>
  <c r="Z20" i="11" l="1"/>
  <c r="AD20" i="11" s="1"/>
  <c r="AA20" i="11"/>
  <c r="AA15" i="11"/>
  <c r="Z15" i="11"/>
  <c r="AD15" i="11" s="1"/>
  <c r="Z16" i="11"/>
  <c r="AD16" i="11" s="1"/>
  <c r="AA16" i="11"/>
  <c r="Y17" i="11" s="1"/>
  <c r="Z17" i="11" l="1"/>
  <c r="AD17" i="11" s="1"/>
  <c r="AA17" i="11"/>
  <c r="T14" i="11" l="1"/>
  <c r="Q14" i="11"/>
  <c r="K14" i="11"/>
  <c r="L14" i="11" s="1"/>
  <c r="M14" i="11" s="1"/>
  <c r="AC14" i="11" s="1"/>
  <c r="AB14" i="11" s="1"/>
  <c r="H14" i="11"/>
  <c r="N14" i="11" l="1"/>
  <c r="I14" i="11"/>
  <c r="Y14" i="11" s="1"/>
  <c r="Z14" i="11" l="1"/>
  <c r="AD14" i="11" s="1"/>
  <c r="AA14" i="11"/>
  <c r="T13" i="11" l="1"/>
  <c r="Q13" i="11"/>
  <c r="T12" i="11"/>
  <c r="Q12" i="11"/>
  <c r="K12" i="11"/>
  <c r="L12" i="11" s="1"/>
  <c r="M12" i="11" s="1"/>
  <c r="H12" i="11"/>
  <c r="T11" i="11"/>
  <c r="Q11" i="11"/>
  <c r="K11" i="11"/>
  <c r="L11" i="11" s="1"/>
  <c r="M11" i="11" s="1"/>
  <c r="H11" i="11"/>
  <c r="AC11" i="11" l="1"/>
  <c r="AB11" i="11" s="1"/>
  <c r="N12" i="11"/>
  <c r="N11" i="11"/>
  <c r="I11" i="11"/>
  <c r="Y11" i="11" s="1"/>
  <c r="AC12" i="11"/>
  <c r="AB12" i="11" s="1"/>
  <c r="I12" i="11"/>
  <c r="Y12" i="11" s="1"/>
  <c r="AC13" i="11" l="1"/>
  <c r="AB13" i="11" s="1"/>
  <c r="Z12" i="11"/>
  <c r="AD12" i="11" s="1"/>
  <c r="AA12" i="11"/>
  <c r="Y13" i="11" s="1"/>
  <c r="Z11" i="11"/>
  <c r="AD11" i="11" s="1"/>
  <c r="AA11" i="11"/>
  <c r="Z13" i="11" l="1"/>
  <c r="AD13" i="11" s="1"/>
  <c r="AA13" i="11"/>
  <c r="T10" i="11" l="1"/>
  <c r="Q10" i="11"/>
  <c r="K10" i="11"/>
  <c r="L10" i="11" s="1"/>
  <c r="M10" i="11" s="1"/>
  <c r="AC10" i="11" s="1"/>
  <c r="AB10" i="11" s="1"/>
  <c r="G10" i="11"/>
  <c r="H10" i="11" s="1"/>
  <c r="N10" i="11" l="1"/>
  <c r="I10" i="11"/>
  <c r="Y10" i="11" s="1"/>
  <c r="AA10" i="11" l="1"/>
  <c r="Z10" i="11"/>
  <c r="AD10" i="11" s="1"/>
  <c r="U20" i="10" l="1"/>
  <c r="R20" i="10"/>
  <c r="U19" i="10"/>
  <c r="R19" i="10"/>
  <c r="H19" i="10"/>
  <c r="I19" i="10" s="1"/>
  <c r="U18" i="10"/>
  <c r="R18" i="10"/>
  <c r="I18" i="10"/>
  <c r="J18" i="10" s="1"/>
  <c r="U17" i="10"/>
  <c r="R17" i="10"/>
  <c r="I17" i="10"/>
  <c r="J19" i="10" l="1"/>
  <c r="Z19" i="10" s="1"/>
  <c r="J17" i="10"/>
  <c r="Z17" i="10" s="1"/>
  <c r="Z18" i="10"/>
  <c r="AA19" i="10" l="1"/>
  <c r="AB19" i="10"/>
  <c r="Z20" i="10" s="1"/>
  <c r="AA18" i="10"/>
  <c r="AB18" i="10"/>
  <c r="AB17" i="10"/>
  <c r="AA17" i="10"/>
  <c r="AA20" i="10" l="1"/>
  <c r="AB20" i="10"/>
  <c r="L19" i="10" l="1"/>
  <c r="M19" i="10" s="1"/>
  <c r="L17" i="10"/>
  <c r="M17" i="10" s="1"/>
  <c r="L18" i="10"/>
  <c r="M18" i="10" s="1"/>
  <c r="N18" i="10" l="1"/>
  <c r="AD18" i="10" s="1"/>
  <c r="O18" i="10"/>
  <c r="N17" i="10"/>
  <c r="AD17" i="10" s="1"/>
  <c r="AC17" i="10" s="1"/>
  <c r="AE17" i="10" s="1"/>
  <c r="O17" i="10"/>
  <c r="N19" i="10"/>
  <c r="AD19" i="10" s="1"/>
  <c r="AC19" i="10" s="1"/>
  <c r="AE19" i="10" s="1"/>
  <c r="O19" i="10"/>
  <c r="AC18" i="10" l="1"/>
  <c r="AE18" i="10" s="1"/>
  <c r="AD20" i="10"/>
  <c r="AC20" i="10" s="1"/>
  <c r="AE20" i="10" s="1"/>
  <c r="U16" i="10" l="1"/>
  <c r="R16" i="10"/>
  <c r="L16" i="10"/>
  <c r="M16" i="10" s="1"/>
  <c r="N16" i="10" s="1"/>
  <c r="I16" i="10"/>
  <c r="U15" i="10"/>
  <c r="R15" i="10"/>
  <c r="L15" i="10"/>
  <c r="M15" i="10" s="1"/>
  <c r="N15" i="10" s="1"/>
  <c r="AD15" i="10" s="1"/>
  <c r="AC15" i="10" s="1"/>
  <c r="H15" i="10"/>
  <c r="I15" i="10" s="1"/>
  <c r="O15" i="10" l="1"/>
  <c r="O16" i="10"/>
  <c r="J15" i="10"/>
  <c r="Z15" i="10" s="1"/>
  <c r="AD16" i="10"/>
  <c r="AC16" i="10" s="1"/>
  <c r="J16" i="10"/>
  <c r="Z16" i="10" s="1"/>
  <c r="AA16" i="10" l="1"/>
  <c r="AE16" i="10" s="1"/>
  <c r="AB16" i="10"/>
  <c r="AB15" i="10"/>
  <c r="AA15" i="10"/>
  <c r="AE15" i="10" s="1"/>
  <c r="U14" i="10" l="1"/>
  <c r="R14" i="10"/>
  <c r="L14" i="10"/>
  <c r="M14" i="10" s="1"/>
  <c r="N14" i="10" s="1"/>
  <c r="I14" i="10"/>
  <c r="O14" i="10" l="1"/>
  <c r="AD14" i="10"/>
  <c r="AC14" i="10" s="1"/>
  <c r="J14" i="10"/>
  <c r="Z14" i="10" s="1"/>
  <c r="AA14" i="10" l="1"/>
  <c r="AE14" i="10" s="1"/>
  <c r="AB14" i="10"/>
  <c r="U13" i="10" l="1"/>
  <c r="R13" i="10"/>
  <c r="U12" i="10"/>
  <c r="R12" i="10"/>
  <c r="L12" i="10"/>
  <c r="M12" i="10" s="1"/>
  <c r="N12" i="10" s="1"/>
  <c r="I12" i="10"/>
  <c r="U11" i="10"/>
  <c r="R11" i="10"/>
  <c r="U10" i="10"/>
  <c r="R10" i="10"/>
  <c r="L10" i="10"/>
  <c r="M10" i="10" s="1"/>
  <c r="N10" i="10" s="1"/>
  <c r="I10" i="10"/>
  <c r="O10" i="10" l="1"/>
  <c r="O12" i="10"/>
  <c r="AD12" i="10"/>
  <c r="AC12" i="10" s="1"/>
  <c r="AD10" i="10"/>
  <c r="AC10" i="10" s="1"/>
  <c r="J10" i="10"/>
  <c r="Z10" i="10" s="1"/>
  <c r="J12" i="10"/>
  <c r="Z12" i="10" s="1"/>
  <c r="AD13" i="10" l="1"/>
  <c r="AC13" i="10" s="1"/>
  <c r="AD11" i="10"/>
  <c r="AC11" i="10" s="1"/>
  <c r="AA10" i="10"/>
  <c r="AE10" i="10" s="1"/>
  <c r="AB10" i="10"/>
  <c r="Z11" i="10" s="1"/>
  <c r="AA12" i="10"/>
  <c r="AE12" i="10" s="1"/>
  <c r="AB12" i="10"/>
  <c r="Z13" i="10" s="1"/>
  <c r="AA13" i="10" l="1"/>
  <c r="AE13" i="10" s="1"/>
  <c r="AB13" i="10"/>
  <c r="AA11" i="10"/>
  <c r="AE11" i="10" s="1"/>
  <c r="AB11" i="10"/>
</calcChain>
</file>

<file path=xl/sharedStrings.xml><?xml version="1.0" encoding="utf-8"?>
<sst xmlns="http://schemas.openxmlformats.org/spreadsheetml/2006/main" count="1611" uniqueCount="599">
  <si>
    <t>PROCESO</t>
  </si>
  <si>
    <t>CONTROLES</t>
  </si>
  <si>
    <t>Clasificación del Riesgo</t>
  </si>
  <si>
    <t>Ejecucion y Administracion de procesos</t>
  </si>
  <si>
    <t>Usuarios, productos y practicas , organizacionales</t>
  </si>
  <si>
    <t>Afectación</t>
  </si>
  <si>
    <t>Preventivo</t>
  </si>
  <si>
    <t>Correctivo</t>
  </si>
  <si>
    <t>Evaluación del riesgo - Nivel del riesgo residual</t>
  </si>
  <si>
    <t>Análisis del riesgo inherente</t>
  </si>
  <si>
    <t>Económico</t>
  </si>
  <si>
    <t>Gestión Financiera</t>
  </si>
  <si>
    <t>Reducir (mitigar)</t>
  </si>
  <si>
    <t>Error en digitación.
Inconsistencia de los valores facturados, frente al valor del bien o servicio recibido.</t>
  </si>
  <si>
    <t>Tesorería</t>
  </si>
  <si>
    <t>Gestion de Suminsitros y Activos Fijos</t>
  </si>
  <si>
    <t>Traslado de activo fijo sin previo aviso y autorización</t>
  </si>
  <si>
    <t>Evitar</t>
  </si>
  <si>
    <t>No oportunidad en el reporte  de la información.
'Fallas en los sistemas de informacion frente al cumplimiento de los requisitos de las plataformas de reporte.</t>
  </si>
  <si>
    <t>Direccionamiento Estratégico y Humanización</t>
  </si>
  <si>
    <t>Omisión de la  identificación y codificación de la glosa y devoluciones.</t>
  </si>
  <si>
    <t>Gestión inoportuna a la devolución de cuentas.</t>
  </si>
  <si>
    <t>Diferencia de conceptos para llegar a acuerdo de conciliación entre las partes.</t>
  </si>
  <si>
    <t>Gestión Administrativa</t>
  </si>
  <si>
    <t>No reporte oportuno a las diferentes entidades responsables de pago de los usuarios que ingresan a la institución.</t>
  </si>
  <si>
    <t>Falta de adherencia a los procedimientos de facturación
Distracción en el momento de facturar;  Falta de revisión en el momento de generar la factura, No reporte oportuno a las diferentes entidades responsables de pago de los usuarios que ingresan a la institución.</t>
  </si>
  <si>
    <t>Falta de soportes de apoyo diagnóstico.
Entrega inoportuna de la factura por parte del  facturador; no gestión oportuna de pendientes.
Carencia de soportes de la factura</t>
  </si>
  <si>
    <t>Gestión Documental</t>
  </si>
  <si>
    <t>Aceptar</t>
  </si>
  <si>
    <t>Gestión de la Tecnología</t>
  </si>
  <si>
    <t xml:space="preserve">Gestión Mantenimiento </t>
  </si>
  <si>
    <t>Gestión Jurídica</t>
  </si>
  <si>
    <t>Posibilidad de pagos indebidos
o detrimento Patrimonial por aprobación de solicitudes de libranzas y descuentos por nómina que no cumplan con los requisitos exigidos.</t>
  </si>
  <si>
    <t>Gestión de Investigación e Innovación</t>
  </si>
  <si>
    <t>Ausencia de seguimiento efectivo al cumplimiento de los convenios docencia - servicio</t>
  </si>
  <si>
    <t>Posibilidad de sanciones fiscales, disciplinarios, penales y civiles debido  al no reporte oportuno de rendición de contratos en las plataformas destinadas por los entes de control y seguimiento.(PROCURADURIA, CONTRALORIA, SECOP)</t>
  </si>
  <si>
    <t>SIAU</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</si>
  <si>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</si>
  <si>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 xml:space="preserve">Posibilidad de sanciones por entes de vigilancia y control por causación y giros con diferencias entre valor pagado y el valor a pagar </t>
  </si>
  <si>
    <t>El profesional de Planeación realiza seguimiento a Planes operativos, trimestralmente mediante el  Formato OADS-F-03 Plan Operativo por Procesos y utilizando la Herramienta Formato OADS-F-35 Matriz seguimiento indicadores Plan de Desarrollo</t>
  </si>
  <si>
    <t>Posibilidad de pérdida de confiabilidad en la información debido a la omisión en el registro en los estados de cartera</t>
  </si>
  <si>
    <t xml:space="preserve">Posibilidad de Pérdida de cartera por no presentar acreencia en debida forma </t>
  </si>
  <si>
    <t>Posibilidad de generación de glosa o devolución de cuentas por falta de autorización de servicios debido al reporte inoportuno a las ERP</t>
  </si>
  <si>
    <t>Posibilidad de Generación de glosas o disminución de ingresos por Subfacturación o sobrefacturación de servicios prestados</t>
  </si>
  <si>
    <t>El líder de cada proceso, quien es responsable de entregar información a contabilidad, envía por correo electrónico print de la interface, conforme  a lo establecido en la Resolución interna 055 de 19 de febrero de 2020</t>
  </si>
  <si>
    <t>Falta de adherencia al procedimiento por el responsables del reporte de transferencias.</t>
  </si>
  <si>
    <t>Posibilidad de presentarse Falla  en los equipos biomédicos asociados a operación indebida</t>
  </si>
  <si>
    <t>No ejecutar los mantenimiento programados
No realizar la reposición de equipos
'Falta de recursos económicos</t>
  </si>
  <si>
    <t>Falta de mantenimiento</t>
  </si>
  <si>
    <t>Posibilidad de Incumplimiento de Términos Legales frente a la Acción de Tutela</t>
  </si>
  <si>
    <t>Posibilidad de Interrupción del servicio que afecte la infraestructura tecnológica de la entidad.</t>
  </si>
  <si>
    <t>Posibilidad de pérdida de convenios docencia servicio por no cumplimiento de las actividades y obligaciones conjuntas de docencia-servicio</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</si>
  <si>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</si>
  <si>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Contratación</t>
  </si>
  <si>
    <t>Posibilidad de perdida de credibilidad institucional por la insatisfacción del usuario en la atención</t>
  </si>
  <si>
    <t>VERSION: 01</t>
  </si>
  <si>
    <t>Posibilidad de pérdida económica por un inadecuado control de los activos fijos</t>
  </si>
  <si>
    <t xml:space="preserve">El área de almacén asigna un responsable a cada activo fijo nuevo que ingrese al Hospital, conforme a lo que establece la actividad 5 del procedimiento A-PR-05 Control y Registro de Activos Fijos mediante el formato A-F-02 Registro de activos fijos </t>
  </si>
  <si>
    <t>Inadecuada gestión en el cumplimiento de metas.</t>
  </si>
  <si>
    <t>Posibilidad de incumplimiento de los objetivos del proceso por falta
de competencia del personal debido a un inadecuado proceso de inducción específica</t>
  </si>
  <si>
    <t>Posibilidad de detrimento de la calidad formativa por falta de supervisión de los Syllabus de rotación y planes de actividades</t>
  </si>
  <si>
    <t>El coordinador de Gestión Académica elabora informe trimestral de supervisión a los syllabus de rotación y planes de actividades, de acuerdo a lo establecido en el procedimiento GAC-PR-02  Supervisión del personal en entrenamiento para posterior presentación en comités de docencia-servicio Institucional e Interinstitucional</t>
  </si>
  <si>
    <t>Posibilidad de sanciones debido al   reporte extemporaneo de información legal a entes de inspeccion vigilancia y control frente a Resolución 408 de 2018 (indicadores 2-Pamec y 10-Circular Única), Resolución 256 de 2016 y Decreto 2193 tabla de calidad</t>
  </si>
  <si>
    <t>El profesional Universitario de Calidad notificará vía correo electrónico a los responsables de reporte externos, aplicables a desarrollo de servicios, con 5 días de anticipación a la fecha de reporte de acuerdo a la periodicidad establecida</t>
  </si>
  <si>
    <t>Epidemiología y Salud Pública</t>
  </si>
  <si>
    <t>Posibilidad de no ejecución de las acciones individuales por 
no identificación de eventos de interés de salud pública de acuerdo a la normatividad vigente</t>
  </si>
  <si>
    <t>Enfermería</t>
  </si>
  <si>
    <t>Falta de capacitación, Falta de adherencia, Desmotivación</t>
  </si>
  <si>
    <t>Posibilidad de incumplimiento de los objetivos misionales y metas debido a la falta de identificación, análisis y seguimiento de indicadores</t>
  </si>
  <si>
    <t>El líder del proceso de acuerdo a la periodicidad reporta y analiza los indicadores asociados al proceso a través del modulo indicadores del Software Daruma</t>
  </si>
  <si>
    <t>Debilidades de seguimiento y control por parte de los lideres de proceso en la actualización de documentos</t>
  </si>
  <si>
    <t>Posibilidad de desviación en la prestación del servicio por la no actualización o ausencia de protocolos, planes de cuidado, manuales, procedimientos, formatos</t>
  </si>
  <si>
    <t xml:space="preserve">El líder del proceso continuamente actualiza los protocolos, guías y demás información requerida por el área de calidad </t>
  </si>
  <si>
    <t>El profesional de procesos y procedimientos de la la oficina de calidad mensualmente envía al líder de la especialidad y al supervisor,  por correo electrónico el estado de los documentos del proceso a través del listado maestro a documentos</t>
  </si>
  <si>
    <t>Posibilidad de incumplimiento de los objetivos misionales y metas del proceso debido a la falta de identificación, análisis y seguimiento de indicadores</t>
  </si>
  <si>
    <t>Urgencias</t>
  </si>
  <si>
    <t>Posibilidad de desviación en la prestación del servicio por la no actualización o ausencia de protocolos, guías, procedimientos, formatos, manuales, guías</t>
  </si>
  <si>
    <t>El Líder de citas médicas y aseguramiento mensualmente realiza seguimiento a la asignación de citas médicas de acuerdo a lo establecido en el procedimiento CE-PR-02 Asignación de citas, a través del reporte de agendamiento de citas generado por Servinte</t>
  </si>
  <si>
    <t>Consulta Externa</t>
  </si>
  <si>
    <t>Gestión Quirúrgica</t>
  </si>
  <si>
    <t>Posibilidad de desviación en la prestación del servicio por la no actualización o ausencia de protocolos, guías, procedimientos, formatos</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</si>
  <si>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</si>
  <si>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Gestión Clínica</t>
  </si>
  <si>
    <t>Falta de capacitación, Falta de adherencia, Falta horas administrativas para reporte</t>
  </si>
  <si>
    <t>Posibilidad de incumplimiento en reporte oportuno, identificación, análisis y seguimiento de indicadores</t>
  </si>
  <si>
    <t>Unidad de Cuidado Intensivo</t>
  </si>
  <si>
    <t>Posibilidad de desviación en la prestación del servicio por la no actualización o ausencia de protocolos, guías, procedimientos, formatos, manuales</t>
  </si>
  <si>
    <t>No aplicación del manual de contratación</t>
  </si>
  <si>
    <t>Falta de realización de estudios mercados 
Desconocimiento del procedimiento</t>
  </si>
  <si>
    <t>Variaciones en las cotizaciones,
Retardos de la preparación de los estudios de conveniencia</t>
  </si>
  <si>
    <t xml:space="preserve">Ausencia de un procedimiento documentado
Falta de controles establecidos.
Falta de mecanismos claros de seguimiento y monitoreo.
Inadecuada socialización del funcionamiento y manejo de caja menor con los procesos involucrados. </t>
  </si>
  <si>
    <t>Posibilidad de sanciones por incumplimiento en la legalización oportuna y/o inadecuado manejo de la caja menor</t>
  </si>
  <si>
    <t>Presupuesto
Contabilidad
Tesorería</t>
  </si>
  <si>
    <t>El tesorero mensualmente verifica que los pagos de nómina correspondan a lo liquidado por talento humano según lo descrito en el procedimiento AF-PR-39 dejando como registro acta de verificación</t>
  </si>
  <si>
    <t>Posibilidad de Pérdida de recursos económicos y sanciones por debilidades en el manejo y custodia del efectivo</t>
  </si>
  <si>
    <t>Debilidades la presentación del formato Libro de Bancos con código AF-F-03.
Falta de seguimiento y control a partidas conciliatorias.
Ausencia de depuración contable permanente y sostenible</t>
  </si>
  <si>
    <r>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t>
    </r>
    <r>
      <rPr>
        <sz val="10"/>
        <color rgb="FFFF0000"/>
        <rFont val="Tahoma"/>
        <family val="2"/>
      </rPr>
      <t xml:space="preserve"> AF-F-XX</t>
    </r>
  </si>
  <si>
    <t>Desconocimiento de procedimientos y formatos establecidos
Debilidad en controles que conlleven al cumplimiento de las funciones asignadas.</t>
  </si>
  <si>
    <t>Desconocimiento de parte de los funcionarios involucrados en el proceso contable en cuanto al Manual de políticas contables y normatividad vigente relacionada</t>
  </si>
  <si>
    <t>La contadora de la institución cuando se requiera socializa el manual de políticas y  procedimientos internos referentes a lineamientos de reportes de información, cronogramas y directrices establecidas para los cierres contables, así como cuando hay ingreso de personal nuevo a los procesos productores de información</t>
  </si>
  <si>
    <t>Contabilidad</t>
  </si>
  <si>
    <t>La inadecuada infraestructura tecnológica y falta de actualización del software, así como el desconocimiento del funcionamiento del sistema de información.</t>
  </si>
  <si>
    <t>Falta de control de los activos fijos por Clasificación incorrecta  
Cálculos equívocos en cuanto a la vida útil de cada activo 
Falta de seguimiento al control y registro de los activos fijos</t>
  </si>
  <si>
    <t>El líder de gestión documental según cronograma realiza  la trazabilidad de cumplimiento de ejecución del cronograma de transferencias documentales primarias a través del formato GD-F-22  de acuerdo a lo establecido en el Procedimiento GD-PR-04- Transferencias documentales primarias y cuyo registro se evidencia en el formato GD-F-05</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</si>
  <si>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</si>
  <si>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</si>
  <si>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Posibilidad de Pérdida de credibilidad del Hospital por divulgación en medios de comunicación de información que no corresponde a la realidad de la institución.</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</si>
  <si>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v2 mediante el formato CO-F-07</t>
  </si>
  <si>
    <t xml:space="preserve">El técnico de cuentas médicas diligencia el  formato AM-F-01 de respuesta a glosas y devoluciones cuando corresponda a fin de generar codificación conforme a lo establecido en el procedimiento AM-PR-04 Respuesta a Glosas y devoluciones, </t>
  </si>
  <si>
    <t>El coordinador de Auditoria de cuentas médicas mensualmente  realiza  Seguimiento y control de las glosas sin acuerdo de conciliación basado en el formato AM-F-03 Matriz de glosas</t>
  </si>
  <si>
    <t>Diariamente el analista principal y analista de apoyo verifican las facturas enviadas a revisión para determinar si existe subfacturación, sobrefacturación y/o facturación limpia registrando en el Formato F-F-17 control evidencias por factura revisada</t>
  </si>
  <si>
    <t>El profesional de facturación mensualmente, hace seguimiento y requerimiento a las facturas en estado AP  según lo establecido en el Procedimiento F-PR-01 Armado y Radicación de Cuentas de acuerdo a la actividad 18 y 19</t>
  </si>
  <si>
    <t xml:space="preserve">Falta de capacitación, desconocimiento del sistema, parametrización del sistema, </t>
  </si>
  <si>
    <t xml:space="preserve">Posibilidad de pérdida de recursos económicos por errores en los registros de ingreso de pacientes </t>
  </si>
  <si>
    <t>El equipo de esencia a solicitud del proceso de facturación realiza capacitaciones o asistencias técnicas en cuanto manejo del sistema, actualizaciones o fallas</t>
  </si>
  <si>
    <t xml:space="preserve">Posibilidad de presentarse  Daño del equipo por causas externas </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</si>
  <si>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</si>
  <si>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Posibilidad de sanciones disciplinarias por no ejecutar el Plan de Mantenimiento</t>
  </si>
  <si>
    <t>El líder de Servicios de Apoyo de acuerdo a periodicidad según ficha técnica realiza medición de los indicadores del proceso en modulo Daruma</t>
  </si>
  <si>
    <t>Control Interno</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</si>
  <si>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</si>
  <si>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 xml:space="preserve">El profesional Universitario identifica previamente la información relevante y pertinente referente a:  informes periódicos, Requerimientos de órganos de control, Enlace de auditorías externas, el cual se consolidara en el formato OACI-F-11 Inventario de Presentación de Informes a los Entes Externos de Obligatorio Cumplimiento </t>
  </si>
  <si>
    <t xml:space="preserve">El profesional universitario según plan de auditoria,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</si>
  <si>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El profesional de cartera permanentemente realiza seguimiento al estado de los pagares suscritos, mediante el cobro persuasivo y la facturación radicada mes según lo indicado en: el procedimiento CAR-PR-06 Recaudo de pagares, a través del formato CAR-F-16 Lista de Chequeo  verificación y seguimiento a pagares , y en el Manual Interno de Recaudo de Cartera respectivamente a través del formato CAR-F-17 Lista de Chequeo Seguimiento a cobro persuasivo</t>
  </si>
  <si>
    <t>Gestión Servicios de apoyo-TERCERIZADOS</t>
  </si>
  <si>
    <t>ACCIONES</t>
  </si>
  <si>
    <t>Apoyo servicios de salud</t>
  </si>
  <si>
    <t>Getión contratación</t>
  </si>
  <si>
    <t>RIESGOS</t>
  </si>
  <si>
    <t>PROCESOS ESTRATEGICOS</t>
  </si>
  <si>
    <t xml:space="preserve">Direccionamiento Estrategico y humanización </t>
  </si>
  <si>
    <t xml:space="preserve">Gestion de investigación e innovacion </t>
  </si>
  <si>
    <t>Gestion de talento humano</t>
  </si>
  <si>
    <t>TOTAL</t>
  </si>
  <si>
    <t>Gestión de sistemas de información y comunicación</t>
  </si>
  <si>
    <t>Atención de Urgencias</t>
  </si>
  <si>
    <t>Sistema de información y atención al usuario</t>
  </si>
  <si>
    <t>CONTROL INTERNO</t>
  </si>
  <si>
    <t>Plan de Acción</t>
  </si>
  <si>
    <t>Responsable</t>
  </si>
  <si>
    <t>Fecha Implementación</t>
  </si>
  <si>
    <t>Fecha Seguimiento</t>
  </si>
  <si>
    <t>Indicador Producto</t>
  </si>
  <si>
    <t>Estado</t>
  </si>
  <si>
    <t>Planeación</t>
  </si>
  <si>
    <t>Diciembre</t>
  </si>
  <si>
    <t>Indicadores que cumplen la meta en la vigencia evaluada / total de indicadores definidos para la vigencia</t>
  </si>
  <si>
    <t>En curso</t>
  </si>
  <si>
    <t>Realizar seguimiento al reporte de Información legal priorizada a las plataformas  por los entes de inspeccion, vigilancia y control,  Resolución 408 de 2018 (indicadores 2 y 10), Resolución 256 de 2016 y Decreto 2193 tabla de calidad</t>
  </si>
  <si>
    <t>Profesional universitario calidad
Lider reponsable reporte información
Líder Unidad de Análisi Estadística</t>
  </si>
  <si>
    <t xml:space="preserve">Enero </t>
  </si>
  <si>
    <t>Según fuente de información:
Número de reportes aplciables a Desarrollo de Servicios realizados en el periodo / Total reportes aplicables a Desarrollo de Servicios en el periodo x 100</t>
  </si>
  <si>
    <t>Realizar seguimiento y  gestión al tramite de las solicitudes de  actualización de documentos del SGC asegurando que esté por encima del 80% de cumplimiento</t>
  </si>
  <si>
    <t>Realizar trazabilidad de los derechos de petición a través de la matriz definida en control</t>
  </si>
  <si>
    <t>Enero</t>
  </si>
  <si>
    <t>No. de derechos de petición radicados /  Número Total de Derechos de petición tramitados.</t>
  </si>
  <si>
    <t>Coordinador SIAU</t>
  </si>
  <si>
    <t xml:space="preserve">Indicador 446 Tiempo  promedio de respuesta a quejas de los usuarios </t>
  </si>
  <si>
    <t>Líder Procesos y Procedimientos</t>
  </si>
  <si>
    <t>Correos electrónicos enviados</t>
  </si>
  <si>
    <t>Apoyo de Servicios de Salud- Consulta externa</t>
  </si>
  <si>
    <t>Septiembre</t>
  </si>
  <si>
    <t>Realizar seguimiento  a matriz devoluciones AM-F-04</t>
  </si>
  <si>
    <t>Coordinador Auditoria Cuentas</t>
  </si>
  <si>
    <t xml:space="preserve">1347 Total solucionado de facturas devueltas /  Total Acumulado de Facturas Devueltas </t>
  </si>
  <si>
    <t xml:space="preserve">Realizar  seguimiento  a matriz de glosas 
</t>
  </si>
  <si>
    <t>Coordinador  Auditoria Cuentas -  Técnico Administrativo</t>
  </si>
  <si>
    <t>Seguimiento y control de las glosas sin acuerdo de conciliación en informe trimestral</t>
  </si>
  <si>
    <t>Coordinador Cartera</t>
  </si>
  <si>
    <t>*Valor de la Glosa inicial recibida por concepto de autorizaciones de la vigencia 
/ Valor de la Glosa inicial por concepto de autorizaciones recibidas a 31 de diciembre de la vigencia anterior INDICADOR::  1508
 * Número total de autorizaciones verificadas / Total de Autorizaciones INDICADOR::  1541</t>
  </si>
  <si>
    <t>Informe mensual de auditoria administrativa</t>
  </si>
  <si>
    <t>Establecer alerta de entrega de información a contabilidad</t>
  </si>
  <si>
    <t xml:space="preserve">
 INDICADOR (549) Proporción de fallas asociadas a la inadecuada manipulación del equipo 
Informe mensual de fallas de equipos por mala manipulación</t>
  </si>
  <si>
    <t>Identificar futuras fallas de un equipo y evitar mantenimiento correctivo</t>
  </si>
  <si>
    <t>IB-F-02 Reporte de mantenimiento equipo Biomédico</t>
  </si>
  <si>
    <t>Profesional Universitario TIC</t>
  </si>
  <si>
    <t>Aplicar el Procedimiento Seguimiento a Servicio de Seguridad y Vigilancia, Aseo  y Desinfección, Alimentación y lavandería INT-PR-02.</t>
  </si>
  <si>
    <t xml:space="preserve">Coordinador Servicios Tercerizados </t>
  </si>
  <si>
    <t>CODIGO: QHSE-MR-01</t>
  </si>
  <si>
    <t>ESE HOSPITAL UNIVERSITARIO SAN RAFAEL TUNJA</t>
  </si>
  <si>
    <t>Proceso:</t>
  </si>
  <si>
    <t>Fecha:05/05/2022</t>
  </si>
  <si>
    <t>Objetivo:</t>
  </si>
  <si>
    <t>Identificación del riesgo</t>
  </si>
  <si>
    <t>Evaluación del riesgo - Valoración de los controles</t>
  </si>
  <si>
    <t xml:space="preserve">Referencia </t>
  </si>
  <si>
    <t>Impacto</t>
  </si>
  <si>
    <t>Causa Inmediata</t>
  </si>
  <si>
    <t>Causa Raíz</t>
  </si>
  <si>
    <t>Descripción del Riesgo</t>
  </si>
  <si>
    <t>Subproceso</t>
  </si>
  <si>
    <t>Frecuencia con la cual se realiza la actividad</t>
  </si>
  <si>
    <t>Probabilidad Inherente</t>
  </si>
  <si>
    <t>%</t>
  </si>
  <si>
    <t>Criterios de impacto</t>
  </si>
  <si>
    <t>Observación de criterio</t>
  </si>
  <si>
    <t>Impacto 
Inherente</t>
  </si>
  <si>
    <t>Zona de Riesgo Inherente</t>
  </si>
  <si>
    <t>No. Control</t>
  </si>
  <si>
    <t>Descripción del Control</t>
  </si>
  <si>
    <t>Atributos</t>
  </si>
  <si>
    <t>Probabilidad Residual</t>
  </si>
  <si>
    <t>Probabilidad Residual Final</t>
  </si>
  <si>
    <t>Impacto Residual Final</t>
  </si>
  <si>
    <t>Zona de Riesgo Final</t>
  </si>
  <si>
    <t>Tratamiento</t>
  </si>
  <si>
    <t>Tipo</t>
  </si>
  <si>
    <t>Implementación</t>
  </si>
  <si>
    <t>Calificación</t>
  </si>
  <si>
    <t>Documentación</t>
  </si>
  <si>
    <t>Frecuencia</t>
  </si>
  <si>
    <t>Evidencia</t>
  </si>
  <si>
    <t>Soporte Evidencia</t>
  </si>
  <si>
    <t>Económico y Reputacional</t>
  </si>
  <si>
    <t xml:space="preserve">     El riesgo afecta la imagen de de la entidad con efecto publicitario sostenido a nivel de sector administrativo, nivel departamental o municipal</t>
  </si>
  <si>
    <t>Manual</t>
  </si>
  <si>
    <t>Documentado</t>
  </si>
  <si>
    <t>Continua</t>
  </si>
  <si>
    <t>Con Registro</t>
  </si>
  <si>
    <t>Sin Documentar</t>
  </si>
  <si>
    <t>Listados de reportes aplicables a desarrollo de servicios, Correos electrónicos, soporte de Cargue exitoso.</t>
  </si>
  <si>
    <t>Reputacional</t>
  </si>
  <si>
    <t>Posibilidad de presentar desactualización documental por no generar las alertas, creación de tareas y mecanismos de acuerdo a la norma fundamental y lineamientos del modulo de documentos de Daruma</t>
  </si>
  <si>
    <t xml:space="preserve">     El riesgo afecta la imagen de la entidad con algunos usuarios de relevancia frente al logro de los objetivos</t>
  </si>
  <si>
    <t xml:space="preserve">El líder de procesos realiza seguimiento mensual al estado de los documentos de la institución a fin de emitir alertas a los procesos en los que esté próximo a vencerse alguno de ellos conforme a lo establecido en el procedimiento CA-PR-06 Control de Documentos V8
</t>
  </si>
  <si>
    <t>OBSERVACIONES CI</t>
  </si>
  <si>
    <t>El líder de procesos continuamente valida y verifica la estructura de los documentos  de acuerdo a los  lineamientos definidos en la norma fundamental CA-M-00, mediante las notas realizadas al estado del documento en Daruma</t>
  </si>
  <si>
    <t>GESTION DE CALIDAD</t>
  </si>
  <si>
    <t xml:space="preserve">Posibilidad de sanciones Administrativas y disciplinarias debido al incumplimiento de las metas establecidas frente a la planeación estratégica por falta de seguimiento </t>
  </si>
  <si>
    <t>Sin Registro</t>
  </si>
  <si>
    <t>Falta de seguimiento y supervisión
Incumplimiento a lineamientos normativos</t>
  </si>
  <si>
    <t xml:space="preserve">     Entre 10 y 50 SMLMV </t>
  </si>
  <si>
    <t xml:space="preserve">     Afectación menor a 10 SMLMV .</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</si>
  <si>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</si>
  <si>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La persona delegada en Talento Humano solicita el  diligenciamiento del formato TH-F-71 compromiso de Inducción y re-inducción,  cada vez que ingrese una persona a laborar en la entidad</t>
  </si>
  <si>
    <t>Formatos diligenciados TH-F-71</t>
  </si>
  <si>
    <t>La  persona delegada en Talento Humano  realiza seguimiento mensual de las inducciones presentadas, en la base de datos TH-F-75</t>
  </si>
  <si>
    <t>Base de datos para registro del personal nuevo TH-F-75, correos electrónicos de solicitud de la entrega del formato TH-F45, a líderes de servicio</t>
  </si>
  <si>
    <t>MAPA DE RIESGOS GESTION PROCESOS ESTRATEGICOS</t>
  </si>
  <si>
    <t>CODIGO: ASS-MR-01</t>
  </si>
  <si>
    <t>VERSION: 001</t>
  </si>
  <si>
    <t xml:space="preserve">APOYO DE SERVICIOS DE SALUD </t>
  </si>
  <si>
    <t>MAPA DE RIESGOS 2022</t>
  </si>
  <si>
    <t>Fecha:</t>
  </si>
  <si>
    <t>Reporte de agendamiento de citas generado por Servinte 
Análisis de demanda insatisfecha para ampliación de turnos</t>
  </si>
  <si>
    <t>Relación de indicadores asociados al proceso
Reporte de indicadores en Daruma conforme a las fuentes de información</t>
  </si>
  <si>
    <t>Correos electrónicos enviados
Listado Maestro de Documentos
Acta de socialización de documentos (cuando aplique)</t>
  </si>
  <si>
    <t>Formato VSP-F-63 Búsqueda Activa Mensual</t>
  </si>
  <si>
    <t>EPIDEMIOLOGÍA Y SALUD PÚBLICA</t>
  </si>
  <si>
    <t>Epidemiologia</t>
  </si>
  <si>
    <t xml:space="preserve">Informes de supervisión </t>
  </si>
  <si>
    <t>Relación de indicadores asociados al Proceso
Reporte de indicadores en Daruma conforme a las fuentes de información</t>
  </si>
  <si>
    <t>Correos electrónicos enviados
Listado Maestro de Documentos</t>
  </si>
  <si>
    <t>Unidad de Cuidados Intensivos Neonatal, Adultos y Pediátrica</t>
  </si>
  <si>
    <t xml:space="preserve">Debilidades de seguimiento y control por parte de los lideres de proceso en la actualización de documentos
Falta de claridad en la política de uso de documentos a utilizar
Falta de horas administrativas para actualizar y socializar </t>
  </si>
  <si>
    <t xml:space="preserve">Correos electrónicos enviados
Listado Maestro de Documentos
Acta de socialización de documentos (cuando aplique)
</t>
  </si>
  <si>
    <t>Informes de supervisión</t>
  </si>
  <si>
    <t xml:space="preserve">Estandarización del proceso y los continuos cambios de los procedimientos para tramitar respuesta.
Falta de compromiso del proceso implicado en la queja.
Incumplimiento de la normatividad </t>
  </si>
  <si>
    <t>CODIGO: OACI-MR-01</t>
  </si>
  <si>
    <t>MAPA DE RIESGOS 2021</t>
  </si>
  <si>
    <t>Evaluar la efectividad del Sistema de Control Interno de manera independiente, objetiva y oportuna a través de seguimientos y auditorias que permitan generar alertas tempranas que contribuyan con el mejoramiento continuo en la gestión Institucional de acuerdo con el Plan Anual de Auditorias y Seguimientos de cada vigencia.</t>
  </si>
  <si>
    <t xml:space="preserve">Formato  OACI-F-11 Inventario de Presentación de Informes a los Entes Externos de Obligatorio Cumplimiento  </t>
  </si>
  <si>
    <t xml:space="preserve">     El riesgo afecta la imagen de alguna área de la organización</t>
  </si>
  <si>
    <t>Plan Anual de auditoria OACI-F-02
Plan de auditoria OACI-F-04</t>
  </si>
  <si>
    <t>Plan de auditoria OACI-F-04, formato informe preliminar OACI-F-05, acta de reunión CA-F-18.</t>
  </si>
  <si>
    <t>Informe de Auditorias Cód.: OACI-F-05.</t>
  </si>
  <si>
    <t>CODIGO: C-MR-01</t>
  </si>
  <si>
    <t>VERSION: 04</t>
  </si>
  <si>
    <t>Etapa</t>
  </si>
  <si>
    <t xml:space="preserve">     El riesgo afecta la imagen de la entidad a nivel nacional, con efecto publicitarios sostenible a nivel país</t>
  </si>
  <si>
    <t>N/A</t>
  </si>
  <si>
    <t>Posibilidad de Sanciones Disciplinarias, fiscales y penales,
detrimento patrimonial debido al incumplimiento de requisitos establecidos en el manual de contratación</t>
  </si>
  <si>
    <t>Posibilidad de afectación de la proyección del presupuesto e inadecuada ejecución del contrato por incorrecta formulación de los estudios previos de conveniencia y oportunidad</t>
  </si>
  <si>
    <t>MAPA DE RIESGOS GESTION APOYO</t>
  </si>
  <si>
    <t xml:space="preserve">
Falta de seguimiento a la semaforización de la glosa.
</t>
  </si>
  <si>
    <t>Posibilidad de disminución en los ingresos por falta de seguimiento, debido a la extemporaneidad en la respuesta a glosa inicial</t>
  </si>
  <si>
    <t xml:space="preserve">     Entre 100 y 500 SMLMV </t>
  </si>
  <si>
    <t>Semaforización de Glosas AM-F-05
Repuesta a Glosas y Devoluciones AM-F-01
Informe trimestral de Glosas, Indicador 1340, Acta de comité de cartera.</t>
  </si>
  <si>
    <t>Posibilidad de no identificación de las causales de la glosa debido a falta de codificación de la glosa y devoluciones.</t>
  </si>
  <si>
    <t xml:space="preserve">Informe trimestral de seguimiento de clasificación de glosa, indicador 1341 Identificación de las causales de glosa y codificación por conceptos según la normatividad vigente por centros de costo y por fecha de factura.(trimestral)
 </t>
  </si>
  <si>
    <t>Etapa Respuesta a devoluciones</t>
  </si>
  <si>
    <t xml:space="preserve">Posibilidad de No reconocimiento de los servicios prestados debido a  Falta de gestión de cuentas devueltas </t>
  </si>
  <si>
    <t xml:space="preserve">     Mayor a 500 SMLMV </t>
  </si>
  <si>
    <t>El coordinador de Auditoria de cuentas médicas realiza trazabilidad mensualmente a la gestión de las devoluciones a través de la matriz  de Devoluciones  AM-F-04</t>
  </si>
  <si>
    <t>Matriz de Devoluciones AM-F-04, Acta Comité Cartera, Informe Trimestral, Indicador  1347 Cuentas gestionadas devueltas acumuladas totales</t>
  </si>
  <si>
    <t>Etapa Conciliación de glosas</t>
  </si>
  <si>
    <t>Posibilidad de demora en el flujo de recursos debido al no acuerdo de conciliación de glosas entre las partes por diferencia de conceptos</t>
  </si>
  <si>
    <t xml:space="preserve"> Incumplimiento en la normatividad vigente por parte de las EPS
No radicación de cuentas en el software por parte de Facturación 
</t>
  </si>
  <si>
    <t>Posibilidad de disminución en el flujo de recursos por el no cumplimiento del cobro del 50% de la facturación radicada en el mes anterior</t>
  </si>
  <si>
    <t>Formato CAR-F-16 Lista de Chequeo  verificación y seguimiento a pagares
Formato CAR-F-17 Lista de Chequeo Seguimiento a cobro persuasivo</t>
  </si>
  <si>
    <t>Posibilidad de disminución en el flujo de recursos debido al no pago oportuno de las ERP</t>
  </si>
  <si>
    <t>Formato CA-F-14 Matriz General  de Cartera por Entidad</t>
  </si>
  <si>
    <t xml:space="preserve"> Incumplimiento en la normatividad vigente por parte de las EPS
No radicación oportuna de las devoluciones de Auditoría de cuentas
No radicación de cuentas en el software por parte de Facturación 
</t>
  </si>
  <si>
    <t>Posibilidad de disminución en el flujo de recursos debido al crecimiento en el monto y edad de la cartera</t>
  </si>
  <si>
    <t xml:space="preserve">Formato CAR-F-15 Lista de Chequeo verificación a actas de conciliación de glosas, formato CAR-F-16 Lista de Chequeo  verificación y seguimiento a pagares, formato CA-F-14 Matriz General  de Cartera por Entidad,  informe de 2193  </t>
  </si>
  <si>
    <t>Matriz de información, Actas de conciliación</t>
  </si>
  <si>
    <t xml:space="preserve">Liquidación o intervención a Aseguradoras 
</t>
  </si>
  <si>
    <t>El líder de cartera realiza seguimiento según necesidad a la  Presentación del formulario de acreencia correctamente radicado ante la EAPB, mediante acta de presentación de acreencia.</t>
  </si>
  <si>
    <t>Acta presentación de la acreencia</t>
  </si>
  <si>
    <t>Matriz Formato F-F-17 control evidencias por factura revisada</t>
  </si>
  <si>
    <t xml:space="preserve">Posibilidad de Retraso en el pago de los servicios prestados por No  radicar el 100%  de la facturación generada por el  Hospital en un tiempo determinado  </t>
  </si>
  <si>
    <t xml:space="preserve">     Entre 50 y 100 SMLMV </t>
  </si>
  <si>
    <t>Reporte de identificación de inconsistencias</t>
  </si>
  <si>
    <t>Reporte de casos solicitados por facturación, en mesa de ayuda de Sistemas 
Actas de capacitación</t>
  </si>
  <si>
    <t>Interface generada en Sistema evidencia del envío de la información</t>
  </si>
  <si>
    <t>GESTION ADMINISTRATIVA</t>
  </si>
  <si>
    <t xml:space="preserve">Posibilidad de incumplimiento de realizar Transferencias Documentales primarias en los términos que estable el cronograma 
</t>
  </si>
  <si>
    <t>Consolidado de reintegro de CDP</t>
  </si>
  <si>
    <r>
      <t>El grupo de gestión financiera mensualmente verifica presupuestal, contable y tesoralmente la ejecución y cumplimiento de la caja menor de acuerdo a lo establecido en el procedimiento AF-PR</t>
    </r>
    <r>
      <rPr>
        <sz val="10"/>
        <color rgb="FFFF0000"/>
        <rFont val="Tahoma"/>
        <family val="2"/>
      </rPr>
      <t>-XX</t>
    </r>
    <r>
      <rPr>
        <sz val="10"/>
        <color theme="1"/>
        <rFont val="Tahoma"/>
        <family val="2"/>
      </rPr>
      <t xml:space="preserve"> y en la Resolución de caja meno</t>
    </r>
    <r>
      <rPr>
        <sz val="10"/>
        <color rgb="FFFF0000"/>
        <rFont val="Tahoma"/>
        <family val="2"/>
      </rPr>
      <t>r XXXX</t>
    </r>
  </si>
  <si>
    <t>Resolución 
Formato AF-F-XX</t>
  </si>
  <si>
    <t>Informe Conciliaciones bancarias</t>
  </si>
  <si>
    <t>Acta de verificación</t>
  </si>
  <si>
    <t xml:space="preserve">Falta de controles permanentes sobre efectivo y los encargados de su manejo.
 Inobservancia del cumplimiento de normatividad aplicable al aseguramiento de los bienes y recursos del estado.
Vulnerabilidad del control del responsable de arqueos.
</t>
  </si>
  <si>
    <t>Formato AF-F-01</t>
  </si>
  <si>
    <r>
      <t xml:space="preserve">Formato AF-F-03
</t>
    </r>
    <r>
      <rPr>
        <sz val="10"/>
        <color rgb="FFFF0000"/>
        <rFont val="Tahoma"/>
        <family val="2"/>
      </rPr>
      <t>AF-F-XX</t>
    </r>
  </si>
  <si>
    <t>AF-F-XX</t>
  </si>
  <si>
    <t>Inadecuada planeación de las áreas en las proyecciones de necesidades</t>
  </si>
  <si>
    <t>Posibilidad de que se origine una incapacidad financiera de la entidad para respaldar gastos necesario para su funcionamiento y operación debido a la una inadecuada planeación de necesidades para la vigencia fiscal</t>
  </si>
  <si>
    <t>Actas de reunión, circular de Planeación presupuestal</t>
  </si>
  <si>
    <t>Formato AF-F-XX</t>
  </si>
  <si>
    <t>Actas de capacitación y/o inducción</t>
  </si>
  <si>
    <t>Acto administrativo y acta de comité de sostenibilidad</t>
  </si>
  <si>
    <t>Posibilidad de sanciones por presentar estados financieros sin el adecuado reconocimiento de los registros contables</t>
  </si>
  <si>
    <t>Acta de comité de Sostenibilidad
Concepto técnico del líder del proceso
Acto administrativo</t>
  </si>
  <si>
    <t>Estados financieros publicados</t>
  </si>
  <si>
    <t>Ejecución presupuestal-Presupuesto</t>
  </si>
  <si>
    <t>Con corte al primer semestre de 2022, el proceso No adjuntan evidencias de la aplicación del control</t>
  </si>
  <si>
    <t xml:space="preserve">Contabilidad-Etapa de Planeación: </t>
  </si>
  <si>
    <r>
      <t>Presupuesto-</t>
    </r>
    <r>
      <rPr>
        <b/>
        <sz val="10"/>
        <color theme="1"/>
        <rFont val="Tahoma"/>
        <family val="2"/>
      </rPr>
      <t xml:space="preserve">Etapa de Planeación </t>
    </r>
  </si>
  <si>
    <t>Vencimiento de términos
Entrega tardía de la respuesta por parte del área involucrada</t>
  </si>
  <si>
    <t>OAJ-F-08 Registro de acciones de tutela</t>
  </si>
  <si>
    <t xml:space="preserve">Matriz derechos de petición oficina jurídica OAJ-F-07, informe mensual </t>
  </si>
  <si>
    <t xml:space="preserve">Posibilidad de fallas a infraestructura, equipos industriales y/o mobiliario </t>
  </si>
  <si>
    <t>Formatos MAN-F-22 reporte de solicitudes de actividades de mantenimiento correctivos y asistenciales 
Indicador 586 Ejecutar actividades de mantenimiento correctivo
585 Ejecutar actividades de Mantenimiento preventivo</t>
  </si>
  <si>
    <t>Líder Mantenimiento</t>
  </si>
  <si>
    <t>Indicadores 585 y 586</t>
  </si>
  <si>
    <t>Gestión de mantenimiento</t>
  </si>
  <si>
    <t>Indicadores 1335, 1317, 1318, 
1611, 1610, 1609, 1328</t>
  </si>
  <si>
    <t>Fallas Tecnológicas</t>
  </si>
  <si>
    <t>Aleatoria</t>
  </si>
  <si>
    <t>Automático</t>
  </si>
  <si>
    <t>Contratos firmados con los proveedores 
Informes de supervisión</t>
  </si>
  <si>
    <t>S-F-06 Hojas de vida de computo y comunicaciones
S-F-23 Formato inventario servidores virtuales
S-F-48 formato inventario</t>
  </si>
  <si>
    <t>Contratos de soporte y Contratos de compra
Informes de supervisión</t>
  </si>
  <si>
    <t>CO-F-07 Comunicado de prensa, Print evidencia de publicación en medios de comunicación, oficio de rectificación.(en caso que aplique )</t>
  </si>
  <si>
    <t>Formato CO-F-03 publicación de contenidos de Altavoz CO-F-04 Programación Mensajes institucionales en Altavoz
CO-F-02 Solicitud de piezas comunicativas</t>
  </si>
  <si>
    <t>GESTION DE SISTEMAS DE INFORMACION Y COMUNICACIONES</t>
  </si>
  <si>
    <t>Formato A-F-02 Registro de activos fijos 
Informe Mensual de Registro de Activos Fijos a Contabilidad, Comprobantes de Egreso e Ingreso</t>
  </si>
  <si>
    <t xml:space="preserve">Formato A-F-02 registro de inventario de activos fijos. </t>
  </si>
  <si>
    <t xml:space="preserve">Falta de  seguimiento a los controles establecidos con una periodicidad
</t>
  </si>
  <si>
    <t>A-F-17 acta final de inventario, Informe semestral de análisis de inventario 
Reporte de inventario de Servinte</t>
  </si>
  <si>
    <t>Líder de Almacén</t>
  </si>
  <si>
    <t>GESTION DE SUMINISTROS Y ACTIVOS FIJOS</t>
  </si>
  <si>
    <t>El líder de Biomédica mensualmente alimenta el indicador 549 Proporción de fallas asociadas a la inadecuada manipulación del equipo a través del software Daruma</t>
  </si>
  <si>
    <t>correctivo</t>
  </si>
  <si>
    <t>Indicador 549 Proporción de fallas asociadas a la inadecuada manipulación del equipo a través del software Daruma</t>
  </si>
  <si>
    <t>IB-F-02 Reporte de mantenimiento equipo Biomédico, Reporte diario de fallas equipo Biomédico IB-F-05</t>
  </si>
  <si>
    <t>GESTIÓN TECNOLÓGICA</t>
  </si>
  <si>
    <t>Reputaciones</t>
  </si>
  <si>
    <t>Entrega tardía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t>
  </si>
  <si>
    <t xml:space="preserve">Entrega tardía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  </t>
  </si>
  <si>
    <t>Posibilidad de inicio de acciones constitucionales por extemporaneidad en la emisión de respuestas a los derechos de petición conforme a la normatividad vigente</t>
  </si>
  <si>
    <t>Ejecución y Administración de procesos</t>
  </si>
  <si>
    <t>Asesor Jurídico</t>
  </si>
  <si>
    <r>
      <t xml:space="preserve">Con corte al primer semestre de 2022  El abogado asignado adjunta  evidencias del Formato de contra Matriz derechos de petición oficina jurídica OAJ-F-07, informe mensual  con corte a junio de 2022, lo cual permite observar que se realiza trazabilidad diaria de los s términos de respuesta a derechos de petición.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</si>
  <si>
    <t xml:space="preserve">El líder de mantenimiento elabora y ejecuta el plan de mantenimiento preventivo de acuerdo a lo establecido en el  Procedimiento Mantenimiento Preventivo a la Infraestructura y Dotación MAN-PR-01 y según el cronograma, dejando registro en el ornato MAN-F-17 Reporte de mantenimiento y los informes a los entes de control internos y externos. </t>
  </si>
  <si>
    <t>Cronograma de mantenimiento formato de secretaria de salud, reporte de mantenimiento MAN-F-17, lista de chequeo mantenimiento preventivo  MAN-F-10, hoja de vida equipo MAN-F-14, bitácora reporte de mantenimiento MAN-F-19, informe seguimiento semestral sobre ejecución del plan de mantenimiento hospitalario.</t>
  </si>
  <si>
    <r>
      <t xml:space="preserve">Con corte al primer semestre de 2022  El líder de mantenimiento adjunta  muestra de evidencias del Formato reporte de mantenimiento MAN-F-17, lista de chequeo mantenimiento preventivo  MAN-F-10, hoja de vida equipo MAN-F-14, bitácora reporte de mantenimiento MAN-F-19, informe seguimiento semestral sobre ejecución del plan de mantenimiento hospitalario, documentos que permite evidenciar la aplicación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</si>
  <si>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El líder de mantenimiento y técnicos  según cronograma,  aplica lo establecido en el  Procedimiento Mantenimiento Preventivo a la Infraestructura y Dotación Hospitalaria MAN-PR-01 a fin de minimizar el fallo en los equipos a través del formato MAN-F-22 reporte de solicitudes de actividades de mantenimiento correctivos y asistenciales</t>
  </si>
  <si>
    <t>Realizar seguimiento mensual a la ejecución del cronograma de mantenimiento</t>
  </si>
  <si>
    <r>
      <t xml:space="preserve">Con corte al primer semestre de 2022  El líder de mantenimiento adjunta  muestra de evidencias Formatos MAN-F-22 reporte de solicitudes de actividades de mantenimiento correctivos y asistenciales , documentos que permite evidenciar la aplicación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</si>
  <si>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No adherencia a protocolos y manuales institucionales
'Mejoras infraestructura, proyectos de dotación hospitalaria</t>
  </si>
  <si>
    <t>Posibilidad de afectación en la prestación del servicio  por el No cumplimiento de  las acciones establecidas  para evaluar la gestión del tercerizado.</t>
  </si>
  <si>
    <t>El líder de Servicios de apoyo y los apoyos administrativos, de acuerdo al planeador o cronograma establecido, realizan el seguimiento a los servicios tercerizados a través de los formatos INT-F-10 Servicio de Alimentación - Resumen por área; INT-F-06- Lista chequeo aseo y desinfección; INT-F-07 Lista chequeo seguridad y vigilancia; INT-F-14- Control de recorrido prendas limpias - servicio de lavandería, conforme a lo establecido en el procedimiento INT-PR-02 Seguimiento al Servicio de Seguridad y Vigilancia, Aseo y Desinfección, Alimentación y lavandería</t>
  </si>
  <si>
    <t xml:space="preserve">Informe mensual de actividades por cada Contratista y certificación de cumplimiento de actividades contractuales emitida por el apoyo a la interventoría, Acta de Compromisos (cuando se evidencian hallazgos en el seguimiento), Listas de Chequeo INT-F-10, INT-F-06; INT-F-07; INT-F-14; </t>
  </si>
  <si>
    <t>Informes mensual de ejecución de actividades contractuales de cada contratista</t>
  </si>
  <si>
    <r>
      <t xml:space="preserve">Con corte al primer semestre de 2022 El líder de Servicios de apoyo y los apoyos administrativos adjunta  muestra de evidencias Informe mensual de actividades por cada Contratista (alimentación, seguridad, aseo y lavandería)   y certificación de cumplimiento de actividades contractuales emitida por el apoyo a la interventoría,  documentos que permite evidenciar la aplicación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</si>
  <si>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r>
      <t xml:space="preserve">Con corte al primer semestre de 2022 El líder de Servicios de apoyo  , realiza medición de los indicadores de acuerdo a su periodicidad lo que permite evidenciar la aplicación adecuada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</si>
  <si>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Económico y Reputaciones</t>
  </si>
  <si>
    <t>Inconvenientes de configuración y direccionamiento.
Cortes de fibra óptica
Mantenimiento de las redes y equipos
Daños en el datacenter.
 falta de espacio para salvaguardar información.  
 La Interrupción del servicio de Internet por parte del Proveedor de Servicios de Internet.
 Daños en la infraestructura de cableado externo.
 implementación de nuevas tecnologías.
 terremoto, inundación o Incendio
Bloqueo de hardware y software</t>
  </si>
  <si>
    <t>Cronograma de mantenimiento preventivo, Formato reporte de mantenimiento preventivo S-F-04-, Circulares Contingencia, Indicador 1224 Porcentaje Mantenimientos Preventivos</t>
  </si>
  <si>
    <t>Servidores de producción en clúster.
Ambiente de pruebas para validación de actualizaciones
Mantenimiento prevenido de equipos
Canales de Respaldo por parte del proveedor de servicios</t>
  </si>
  <si>
    <t>Porcentaje de Mantenimiento Preventivo (1224 )</t>
  </si>
  <si>
    <t>El Asesor de Desarrollo de servicios y el Profesional de TI realizan la supervisión a los contratos firmados que tiene la institución con proveedores de servicio de canal dedicado de internet a fin de que se garantice la conectividad en 99,7%, Contrato sistemas de información Servinte, Daruma, Sicof y Agility, Contrato de servicio de correo electrónico y página web a través de informes de supervisión</t>
  </si>
  <si>
    <t>Respuesta del proveedor frente a caídas del servicio de canal de internet y de fallas en los sistemas de información si aplica</t>
  </si>
  <si>
    <r>
      <t xml:space="preserve">Con corte al primer semestre de 2022; El Asesor de Desarrollo de servicios y el Profesional de TI , adjunta   evidencias Contratos firmados con los proveedores,  Informes de supervisión, lo que permite observar la adecuada supervisión a los contratos firmados
El control  es adecuado, esta bien definido, cuenta con un responsable de su ejecución, tiene una periodicidad y establece como y que evidencias soportan el control.
</t>
    </r>
    <r>
      <rPr>
        <b/>
        <sz val="10"/>
        <rFont val="Tahoma"/>
        <family val="2"/>
      </rPr>
      <t xml:space="preserve">
Se evidencia que la aplicación del control es efectiva y contribuye a la mitigación del riesgo</t>
    </r>
  </si>
  <si>
    <t xml:space="preserve">Evolución y mejora continua de la tecnología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</si>
  <si>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Posibilidad de Bloqueo de los sistemas de información, equipos de computo  por desactualización Tecnológica </t>
  </si>
  <si>
    <r>
      <t xml:space="preserve">Con corte al primer semestre de 2022; El profesional de TI y Técnico de TI  , adjunta   evidencias formatos S-F-06 Hojas de vida de computo y comunicaciones, S-F-23 Formato inventario servidores virtuales,  formato evidencia S-F-48
El control  es adecuado, esta bien definido, cuenta con un responsable de su ejecución, tiene una periodicidad y establece como y que evidencias soportan el control.
</t>
    </r>
    <r>
      <rPr>
        <b/>
        <sz val="10"/>
        <rFont val="Tahoma"/>
        <family val="2"/>
      </rPr>
      <t xml:space="preserve">
Se evidencia que la aplicación del control es efectiva y contribuye a la mitigación del riesgo</t>
    </r>
  </si>
  <si>
    <r>
      <t xml:space="preserve">Con corte al primer semestre de 2022; El Asesor de Desarrollo de Servicios y el profesional de TI  , adjunta   evidencias Contratos de soporte y Contratos de compra, Informes de supervisión que permite observar la adecuada supervisión a los contratos firmados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r>
      <rPr>
        <sz val="10"/>
        <rFont val="Tahoma"/>
        <family val="2"/>
      </rPr>
      <t xml:space="preserve">
</t>
    </r>
  </si>
  <si>
    <t xml:space="preserve">Entrega de información no autorizado por gerencia, La negligencia de los medios de comunicación en la tarea de verificar la información reportada y material audiovisual divulgado. Falta de imparcialidad en la información emitida. Uso de las redes sociales para masificar información falsa y no oficial por parte de la comunidad </t>
  </si>
  <si>
    <r>
      <t xml:space="preserve">Con corte al primer semestre de 2022; El líder de comunicaciones  , adjunta   soportes  de formatos CO-F-07 Comunicado de prensa, Print evidencia de publicación en medios de comunicación, oficio de rectificación lo cual permite evidenciar que se  verifica que  la divulgación de comunicados de prensa en medios de comunicación externos sea acorde con la información emitida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r>
      <rPr>
        <sz val="10"/>
        <rFont val="Tahoma"/>
        <family val="2"/>
      </rPr>
      <t xml:space="preserve">
</t>
    </r>
  </si>
  <si>
    <t>El líder de comunicaciones aprueba las comunicaciones internas emitidas a través de boletín institucional, carteleras, comunicados, circulares, correos electrónicos, altavoces, fondos de escritorio de acuerdo a lo establecido en el numeral 8.1 comunicación interna en Manual de uso de medios de comunicación CO-M-01</t>
  </si>
  <si>
    <r>
      <t xml:space="preserve">Con corte al primer semestre de 2022; El líder de comunicaciones  , adjunta   soportes  de Formato CO-F-03 publicación de contenidos de Altavoz CO-F-04 Programación Mensajes institucionales en Altavoz
CO-F-02 Solicitud de piezas comunicativas documentos que permite evidenciar la aplicación del control.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r>
      <rPr>
        <sz val="10"/>
        <rFont val="Tahoma"/>
        <family val="2"/>
      </rPr>
      <t xml:space="preserve">
</t>
    </r>
  </si>
  <si>
    <t xml:space="preserve">El área de almacén busca tener un control de los activos fijos realizando mensualmente revisión de traslados de los mismos y semanalmente realizando rondas de verificación de los activos tal como lo indica el procedimiento A-PR-10 Inventario de Activos Fijos. </t>
  </si>
  <si>
    <t>Posibidad de detrimento patrimonial, procesos disciplinarios, no  oportunidad en la prestación del servicio por un inadecuado manejo de los inventarios</t>
  </si>
  <si>
    <t>El área de almacén realiza un control de inventarios físicos de bodega semestralmente de acuerdo a lo establecido en el Procedimiento A-PR-06 Inventario Físico de Bodega a través del formato A-F-17 Acta final de inventario y reporte de inventario de Servinte</t>
  </si>
  <si>
    <r>
      <t xml:space="preserve">Con corte al primer semestre de 2022 El área de almacén  adjunta  evidencias del Formato A-F-17 acta final de inventario lo que permite evidenciar la aplicación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</si>
  <si>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Incumplimiento de políticas internas de la institución en los plazos establecidos de reporte</t>
  </si>
  <si>
    <t>Incumplimiento de políticas internas de la institución en los plazos establecidos de reporte
*Información inconsistente y no conciliada por parte de las áreas productoras</t>
  </si>
  <si>
    <t>Posibilidad de sanciones Disciplinarias, Pecuniarias  por inoportunidad y calidad en el flujo  de la información reportada por las áreas productoras de la misma hacia contabilidad.</t>
  </si>
  <si>
    <t>El líder del proceso quien es responsable de entregar información a contabilidad, mensuralmente envía por correo electrónico pantallazo de la interface, conforme  a lo establecido en la Resolución interna 055 de 19 de febrero de 2020</t>
  </si>
  <si>
    <t>Cumplimiento estricto a lo establecido en la resolución 055 de 2020 frente a los tiempos de envío de información a contabilidad</t>
  </si>
  <si>
    <t>Pantallazo de envío de información a contabilidad</t>
  </si>
  <si>
    <r>
      <t xml:space="preserve">Con corte al primer semestre de 2022  El líder del proceso adjunta  pantallazo de la interface generada en Sistema lo cual evidencia el envío de la información a contabilidad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</si>
  <si>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No adherencia a las buenas practicas para el manejo de los equipos biomédicos 
Manipulación inadecuada de equipos</t>
  </si>
  <si>
    <t xml:space="preserve">El líder de Biomédica ejecuta el programa de capacitación  de tecnología biomédica conforme al cronograma definido en el Manual IB-M-04 Manual de capacitación tecnología Biomédica , o bien al personal nuevo de la institución o según necesidad, en acompañamiento permanente de Talento humano, dejando como evidencia formato TH-F-15 Asistencia de colaboradores a capacitación y/o inducción
</t>
  </si>
  <si>
    <t>TH-F-15 Asistencia de colaboradores a capacitación y/o inducción, Reporte de Mantenimiento IB-F-07 (Base de datos), Cronogramas de Capacitación,  Formato IB-F-02 Reporte de mantenimiento Equipo biomédico.</t>
  </si>
  <si>
    <t>Establecer e indenficar fallas más comunes asociadas a manipulación indebida y así priorizar temas de capacitación e incluir en programa</t>
  </si>
  <si>
    <t>Coordinador Biomédica</t>
  </si>
  <si>
    <r>
      <t xml:space="preserve">Con corte al primer semestre de 2022 El líder de Biomédica adjunta  evidencias deTH-F-15 Asistencia de colaboradores a capacitación y/o inducción, Reporte de Mantenimiento IB-F-07 (Base de datos), Cronogramas de Capacitación,  Formato IB-F-02 Reporte de mantenimiento Equipo biomédico.  lo cual  permite evidenciar la aplicación adecuada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</si>
  <si>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r>
      <t xml:space="preserve">Con corte al primer semestre de 2022 El líder de Biomédica  realiza medición del Indicador 549  de acuerdo a su periodicidad lo cual  permite evidenciar la aplicación adecuada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</si>
  <si>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 xml:space="preserve">No  identificación de las causas externas
Fallas en el suministro de energía de la red principal (Electrificadora) </t>
  </si>
  <si>
    <t>El técnico biomédico realiza inspecciones de lunes a viernes  en los servicios a fin de identificar novedades en equipos y clasificar los requerimientos conforme lo establece el IB-PR-06 Procedimiento Mantenimiento Predictivo mediante el formato IB-F-02 Reporte de mantenimiento de equipo biomédico</t>
  </si>
  <si>
    <r>
      <t xml:space="preserve">Con corte al primer semestre de 2022 El técnico biomédico  , adjunta  evidencias del formato IB-F-02 Reporte de mantenimiento equipo Biomédico de diligenciado lo cual  permite evidenciar la aplicación adecuada del control.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</si>
  <si>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Gestión contractual</t>
  </si>
  <si>
    <t>Falta de documentación completa frente los proceso contractuales
Investigaciones disciplinarias, fiscales y penales
Cambios en la normatividad para la entidad</t>
  </si>
  <si>
    <t>El coordinador de contratación, mensualmente realiza el seguimiento de la publicación de contratos conforme a los términos establecidos en el Manual de contratación M-C-00</t>
  </si>
  <si>
    <t>Listado de contratos al cierre de periodo evaluado, Publicación en plataformas (CONTRALORIA, SECOP, PROCURADURIA) y página web (según la modalidad de contratación),  de documentos  inherentes a las etapas precontractual, contractual y pos contractual, envío de oficio a Procuraduría.</t>
  </si>
  <si>
    <t>el coordinador de contratación revisa los estudios de conveniencia y oportunidad que enmarcan el inicio de proceso y da aplicación a lo contemplado en el Manual de contratación M-C-00</t>
  </si>
  <si>
    <t>Listado relación de procesos contractuales en el periodo evaluado, Estudios previos, Documentos del contratista, Evaluación de la propuesta, respuesta a observaciones, acta de cierre del proceso, y demás soportes asociados a la etapa precontractual.</t>
  </si>
  <si>
    <t xml:space="preserve">Los supervisores de contratos según necesidad verifican que e estudio de conveniencia y oportunidad cumpla con el lleno de requisitos de su elaboración de acuerdo a lo establecido en el manual de contratación mediante lo formatos C-F-27 y C-F-28 </t>
  </si>
  <si>
    <t>Relación de contratos suscritos del periodo evaluado
Formatos C-F-27 Y C-F-28 Estudios de conveniencia de prestación de servicios y ECO Requerimientos, subasta inversa o convocatoria pública, respectivamente</t>
  </si>
  <si>
    <t>Posibilidad de demoras en el perfeccionamiento del contrato  dentro de los tiempos señalados por cambios de las condiciones iniciales propuestas por parte del proveedor</t>
  </si>
  <si>
    <t xml:space="preserve">     El riesgo afecta la imagen de la entidad internamente, de conocimiento general, nivel interno, de junta directiva y accionistas y/o de proveedores</t>
  </si>
  <si>
    <t>El técnico de contratación según necesidad realiza seguimiento a la firma de los contratos de acuerdo a lo estableció en el manual de contratación C-M-00 a través de de correos electrónicos</t>
  </si>
  <si>
    <t>Relación de contratos suscritos del periodo evaluado
Correos electrónicos de solicitud de firma del contrato</t>
  </si>
  <si>
    <t>Gestión documental</t>
  </si>
  <si>
    <t>GD-F-22 Formato Cronograma de Transferencias documentales, GD-F-05 Formato Único de Inventario documental, Informe trimestral de reporte de cumplimiento según Cronograma de Transferencias documentales primarias 
Informe Ejecutivo del Año</t>
  </si>
  <si>
    <r>
      <t xml:space="preserve">Con corte al primer semestre de 2022 El líder de gestión documental , como soporte de evidencia adjunta Informe trimestral de reporte de cumplimiento según Cronograma de Transferencias documentales primarias de los meses de abril a junio de 2022, formatos GD-F-22 Formato Cronograma de Transferencias documentales y  GD-F-05 Formato Único de Inventario documental.
</t>
    </r>
    <r>
      <rPr>
        <sz val="10"/>
        <color rgb="FFFF0000"/>
        <rFont val="Tahoma"/>
        <family val="2"/>
      </rPr>
      <t>Según cronograma con corte a junio se debían realizar transferencias de 14 procesos, las evidencias aportadas indican transferencias recibidas, revisadas y formalizadas solo de dos procesos, se evidencia incumplimiento al cronograma establecido y debilidades en la aplicación del control.</t>
    </r>
  </si>
  <si>
    <t>Gestión financiera</t>
  </si>
  <si>
    <t>Interpretación inadecuada de la afectación de los rubros presupuestales.
Exposición a condiciones de mercado de alta variabilidad en regulación.</t>
  </si>
  <si>
    <t xml:space="preserve">Posibilidad de  sanciones por entes de control debido a  inconsistencias en la información durante la expedición de los Certificados de Disponibilidad y Registro Presupuestal sin lleno de requisitos o afectación equivocada de rubros presupuestales </t>
  </si>
  <si>
    <r>
      <t xml:space="preserve">Con corte al primer semestre de 2022;El Técnico Administrativo de presupuesto, como soporte de evidencia adjunta  Consolidado de reintegro de CDP,este control  permiten  verificar que la solicitud de expedición de CDP sea clara y objetiva y que cuente con el rubro presupuestal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</si>
  <si>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El Tesorero mensualmente realiza conciliación bancaria  con respecto a los pagos realizados durante el mes a fin de corroborar lo valores pagados frente a las cuentas por pagar</t>
  </si>
  <si>
    <t xml:space="preserve">Verificar valores a pagar frente al valor que se liquida en el modulo de Servinte </t>
  </si>
  <si>
    <t>El tesorero realiza mensualmente arqueos a las cajas de facturación y diariamente a caja general, de acuerdo a lo establecido en el procedimiento AF-PR-08 Arqueo de caja mediante formato AF-F-01 Arqueo de caja</t>
  </si>
  <si>
    <t>El técnico administrativo de tesorería diariamente garantiza un eficiente recaudo producto de los diferentes pagos realizados con el fin de obtener información ágil y veraz de acuerdo a lo establecido en el procedimiento AF-PR-31  Recaudo de caja mediante los formatos AF-F-06 Boletín diario de caja y AF-F-05 Boletín de depósitos</t>
  </si>
  <si>
    <t>Formatos AF-F-06 Boletín diario de caja y AF-F-05 Boletín de depósitos</t>
  </si>
  <si>
    <t>Posibilidad de sanciones por revelación de estados financieros con inconsistencias en la depuración de las conciliaciones bancarias</t>
  </si>
  <si>
    <t>Posibilidad de sanciones de los entes de control por no presentación adecuada de la información de los estados de tesorería</t>
  </si>
  <si>
    <r>
      <t xml:space="preserve">El tesorero mensualmente realiza el movimiento de las transacciones financieras por entidad bancaria de acuerdo al procedimiento AF-PR-10 Informes de Estado de Tesorería mediante el formato </t>
    </r>
    <r>
      <rPr>
        <sz val="10"/>
        <color rgb="FFFF0000"/>
        <rFont val="Tahoma"/>
        <family val="2"/>
      </rPr>
      <t>AF-F-XX</t>
    </r>
  </si>
  <si>
    <t>El coordinador financiero según lo definido en cronograma de planeación presupuestal, realiza mesas de trabajo con los líderes de proceso y la subgerencia respectiva a fin de asegurar que lo planeado por cada uno, quede incluido en el presupuesto institucional, de acuerdo a lo establecido en la circular de planeación presupuestal emitida en cada vigencia, quedando como evidencia las actas de reunión en formato CA-F-18</t>
  </si>
  <si>
    <t>El coordinador financiero una vez al año consolida las necesidades de la institución emitidas por cada proceso y subgerencia de acuerdo a lo establecido en el procedimiento AF-PR-01 Elaboración de presupuesto de ingresos y gastos a través del formato AF-F-19 Planeación de necesidades</t>
  </si>
  <si>
    <t xml:space="preserve">Verificar que cada una de las áreas productoras de información cuente con los procedimientos internos referentes a lineamientos de reportes de información actualizados </t>
  </si>
  <si>
    <t>El coordinador financiera al inicio de vigencia estableció y adoptó política de sostenibilidad del sistema contable  mediante Resolución 048 de 2021</t>
  </si>
  <si>
    <t>Los profesionales de cartera, auditoría de cuentas médicas, tesorería, facturación, almacén y farmacia periódicamente realizan conciliación de la información financiera generada hacia contabilidad mediante interfaces</t>
  </si>
  <si>
    <t>Actas de conciliación con las áreas productoras de información financiera</t>
  </si>
  <si>
    <t>Posibilidad de sanciones y pérdida de recursos por no tener real control adecuado a los activos fijos</t>
  </si>
  <si>
    <t xml:space="preserve">Omisión y inoportunidad en la presentación de los estados financieros a los entes internos y externos generación de los documentos que soportan la totalidad de  los hechos económicos (Factura de venta, recibos de ingresos, cuentas por pagar, comprobantes de egreso, comprobantes de ingreso de activos etc.) </t>
  </si>
  <si>
    <t xml:space="preserve">Posibilidad de sanciones disciplinarias y pecuniarias por la consolidación de estados financieros sin los atributos exigidos y presentación extemporánea a entes de inspección, vigilancia y control.  </t>
  </si>
  <si>
    <t>El contador de la institución mensualmente y anualmente verifica que exista concordancia ente las cifras expuestas en los estados financieros y los saldos desagregados en las notas, evidencias soportadas en los estados financiero publicados</t>
  </si>
  <si>
    <t>El contador de la institución mensualmente publica los estados financieros en la página web del hospital y trimestralmente en la página de la contaduría conforme a la normatividad  vigente</t>
  </si>
  <si>
    <t xml:space="preserve">Estados financieros publicados en página web y página web de contaduría General de la Nación </t>
  </si>
  <si>
    <t>El abogado asignado al caso y cuando aplique, realiza las gestiones necesarias en las áreas correspondientes para elaborar respuesta y presentarla en los términos concedidos por el despacho, conforme a lo establecido en el procedimiento OAJ-PR-02 Contestación Acción de Tutela, así como su trazabilidad la realiza a través de la matriz OAJ-F-08 Registro de Acciones de Tutela</t>
  </si>
  <si>
    <r>
      <t xml:space="preserve">El coordinador de contratación, adjunta  como soporte de evidencia Listado de contratos al cierre de periodo evaluado, Publicación en plataformas (CONTRALORIA, SECOP, PROCURADURIA) y página web (según la modalidad de contratación),  lo que permite evidenciar  el seguimiento realizado por la responsable de la actividad de la publicación de contratos conforme a los términos establecidos en el Manual de contratación M-C-00
El control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 se recomienda continuar con la implementación del control.</t>
    </r>
    <r>
      <rPr>
        <sz val="10"/>
        <color theme="1"/>
        <rFont val="Tahoma"/>
        <family val="2"/>
      </rPr>
      <t xml:space="preserve">
</t>
    </r>
  </si>
  <si>
    <r>
      <t xml:space="preserve">El coordinador de contratación, adjunta  como soporte de evidencia:  Listado relación de procesos contractuales en el periodo evaluado, Estudios previos, Documentos del contratista, Evaluación de la propuesta, respuesta a observaciones, acta de cierre del proceso, y demás soportes asociados a la etapa precontractual.,  lo que permite evidenciar que el coordinador de contratación  revisa los estudios de conveniencia y oportunidad que enmarcan el inicio de proceso y da aplicación a lo contemplado en el Manual de contratación M-C-00
El control   esta bien definido, cuenta con un responsable de su ejecución, tiene una periodicidad y establece como y que evidencias soportan el control.
</t>
    </r>
    <r>
      <rPr>
        <b/>
        <sz val="10"/>
        <color theme="1"/>
        <rFont val="Tahoma"/>
        <family val="2"/>
      </rPr>
      <t xml:space="preserve">Se evidencia que la aplicación del control es efectiva y contribuye a la mitigación del riesgo, se recomienda continuar con la implementación del control.
</t>
    </r>
    <r>
      <rPr>
        <sz val="10"/>
        <color theme="1"/>
        <rFont val="Tahoma"/>
        <family val="2"/>
      </rPr>
      <t xml:space="preserve">
</t>
    </r>
  </si>
  <si>
    <r>
      <t xml:space="preserve">El 16 de junio de 2022 según cronograma establecido por la Oficina de Planeación se realizo  mesa de trabajo  para la identificación de los riesgo de procesos   (proceso  Contratación), de acuerdo a  la metodología establecida por el DAFP y de acuerdo a las recomendaciones de auditorias externas se identifico nuevos riesgos para cada etapa contractual, con la participación del líder del proceso, se identifica un riesgo para cada etapa contractual así: (Planeación: un riesgo y un control, Selección: un riesgo y un control, Ejecución: un riesgo y un control y Contratación con un riesgo y un control. 
Se evidencia que los controles   esta bien definidos, cuenta con un responsable de su ejecución, tiene una periodicidad y establece el  como y que evidencias soportan el control dando cumplimiento a la metodología de la Guía de administración de riesgos y diseño de controles DAFP V-5
</t>
    </r>
    <r>
      <rPr>
        <b/>
        <sz val="10"/>
        <color theme="1"/>
        <rFont val="Tahoma"/>
        <family val="2"/>
      </rPr>
      <t>Se evidencia que la aplicación del control es efectiva y contribuye a la mitigación del riesgo, se recomienda continuar con la implementación del control.</t>
    </r>
  </si>
  <si>
    <r>
      <t xml:space="preserve">El coordinador de auditoría de cuentas médicas ,adjunta  como soporte de evidencia: Pantallazo medición Indicador 1340 corte a junio , Acta de comité de cartera de enero a abril de 2022, La semaforización de glosas, adjuntan soportes de Semaforización de Glosas AM-F-05 (pantallazo corte de junio), Repuesta a Glosas y Devoluciones AM-F-01, Informe trimestral de Glosas lo cual permite evidencias el seguimiento continuo al proceso de glosas.
</t>
    </r>
    <r>
      <rPr>
        <b/>
        <sz val="10"/>
        <rFont val="Tahoma"/>
        <family val="2"/>
      </rPr>
      <t xml:space="preserve">
Se evidencia que la aplicación del control es efectiva y contribuye a la mitigación del riesgo</t>
    </r>
  </si>
  <si>
    <r>
      <t xml:space="preserve">El técnico de cuentas médicas ,adjunta  como soporte de evidencias: Pantallazo de la medición del   indicador 1341 corte junio de 2022 ,Informe segundo trimestre  proceso auditoria de cuentas medicas, en donde se evidencias el  seguimiento de la  clasificación de glosa . Se evidencia la aplicación del control en lo referente a la identificación y asignación de código diligenciando el formato formato AM-F-01 (pantallazo base de datos)
</t>
    </r>
    <r>
      <rPr>
        <b/>
        <sz val="10"/>
        <rFont val="Tahoma"/>
        <family val="2"/>
      </rPr>
      <t xml:space="preserve">Se evidencia que la aplicación del control es efectiva y contribuye a la mitigación del riesgo
</t>
    </r>
  </si>
  <si>
    <r>
      <t xml:space="preserve">El coordinador de Auditoria de cuentas médicas ,adjunta  como soporte de evidencias: Pantallazo de la medición del   indicador 1347 corte junio,  Acta Comité Cartera de enero a abril de 2022, adjunta pantallazo de la bases de datos  matriz  de Devoluciones  AM-F-04, Informe trimestral   en donde se realiza seguimiento a la matriz de devoluciones el cual también se analiza en los comités de cartera 
</t>
    </r>
    <r>
      <rPr>
        <b/>
        <sz val="10"/>
        <color theme="1"/>
        <rFont val="Tahoma"/>
        <family val="2"/>
      </rPr>
      <t>Se evidencia que la aplicación del control es efectiva y contribuye a la mitigación del riesgo</t>
    </r>
    <r>
      <rPr>
        <sz val="10"/>
        <color theme="1"/>
        <rFont val="Tahoma"/>
        <family val="2"/>
      </rPr>
      <t xml:space="preserve">
</t>
    </r>
    <r>
      <rPr>
        <sz val="10"/>
        <color rgb="FFFF0000"/>
        <rFont val="Tahoma"/>
        <family val="2"/>
      </rPr>
      <t/>
    </r>
  </si>
  <si>
    <r>
      <t xml:space="preserve">El profesional de cartera  adjunta   evidencias del  cobro del 50% de la facturación radicada, relación del histórico de la facturación radicada con corte a junio, relación de pagares y seguimiento de requerimientos; documentos que permite evidenciar la aplicación del control.  
En cuanto a los compromisos adquiridos en mesas de trabajo se observa la creación del formato  Lista de Chequeo  verificación y seguimiento a pagares con el código  CAR-F-16  y en estado de elaboración se observa el formato Lista de Chequeo Seguimiento a cobro persuasivo.
</t>
    </r>
    <r>
      <rPr>
        <b/>
        <sz val="10"/>
        <color theme="1"/>
        <rFont val="Tahoma"/>
        <family val="2"/>
      </rPr>
      <t>Se evidencia que la aplicación del control es efectiva y contribuye a la mitigación del riesgo</t>
    </r>
    <r>
      <rPr>
        <sz val="10"/>
        <color theme="1"/>
        <rFont val="Tahoma"/>
        <family val="2"/>
      </rPr>
      <t xml:space="preserve">
 </t>
    </r>
  </si>
  <si>
    <r>
      <t xml:space="preserve">El abogado de cartera asignado   adjunta   evidencias del estado de cartera de enero a mayo; requerimientos de cobros pre jurídicos de glosas, requerimientos por incumplimiento  giro directos; documentos que permite evidenciar la aplicación del control.  
Se observa cumplimiento al compromisos adquirido en mesas de trabajo de riesgo, respecto a  la creación del formato Formato Matriz General  de Cartera por Entidad aprobado en Daruma 22 de julio de 2022 con el código  CA-F-14 
</t>
    </r>
    <r>
      <rPr>
        <b/>
        <sz val="10"/>
        <color theme="1"/>
        <rFont val="Tahoma"/>
        <family val="2"/>
      </rPr>
      <t>Se evidencia que la aplicación del control es efectiva y contribuye a la mitigación del riesgo</t>
    </r>
  </si>
  <si>
    <r>
      <t xml:space="preserve">El técnico de cartera   adjunta   los siguientes  soportes que evidencian  la aplicación del control :Seguimientos de acuerdos de pago, estados de cartera de enero a mayo de 2022,derechos de petición cobros persuasivos y pre jurídicos, informe 2193 corte marzo, informe procesos jurídicos
Se observa cumplimiento al compromisos adquirido en mesas de trabajo de riesgo, respecto a  la creación del formato Formato Matriz General  de Cartera por Entidad aprobado en Daruma 22 de julio de 2022 con el código  CA-F-14,  Lista de Chequeo verificación a actas de conciliación de glosas CAR-F-15 y  Lista de Chequeo  verificación y seguimiento a pagares CAR-F-16
</t>
    </r>
    <r>
      <rPr>
        <b/>
        <sz val="10"/>
        <color theme="1"/>
        <rFont val="Tahoma"/>
        <family val="2"/>
      </rPr>
      <t>Se evidencia que la aplicación del control es efectiva y contribuye a la mitigación del riesgo</t>
    </r>
    <r>
      <rPr>
        <sz val="10"/>
        <color theme="1"/>
        <rFont val="Tahoma"/>
        <family val="2"/>
      </rPr>
      <t xml:space="preserve">
</t>
    </r>
  </si>
  <si>
    <t>ID - No. Control</t>
  </si>
  <si>
    <t>OBSERVACIONES CONTROL INTERNO PRIMER SEMESTRE DE 2022</t>
  </si>
  <si>
    <r>
      <t xml:space="preserve">El técnico de autorizaciones de urgencias   adjunta  evidencias: pantallazos de la medición de los indicadores 1508 / 1541 con corte a junio,  pantallazos de solicitud del  de Anexo Técnico No.2 y Anexo Técnico No3, pantallazos de auditorias administrativas;  documentos que permite evidenciar el seguimiento realizado por el responsable del control y la adecuada aplicación del mismo.
</t>
    </r>
    <r>
      <rPr>
        <b/>
        <sz val="10"/>
        <color theme="1"/>
        <rFont val="Tahoma"/>
        <family val="2"/>
      </rPr>
      <t xml:space="preserve">
Se evidencia que la aplicación del control es efectiva y contribuye a la mitigación del riesgo</t>
    </r>
    <r>
      <rPr>
        <sz val="10"/>
        <color theme="1"/>
        <rFont val="Tahoma"/>
        <family val="2"/>
      </rPr>
      <t xml:space="preserve">
</t>
    </r>
  </si>
  <si>
    <r>
      <t xml:space="preserve">
El técnico de cartera   adjunta    los siguientes  soportes:   Acta presentación de la acreencia de Coomeva y Medimas  evidenciado cumplimiento a la  aplicación del control mediante el seguimiento según necesidad a la  Presentación del formulario de acreencia correctamente radicado ante la EAPB
</t>
    </r>
    <r>
      <rPr>
        <b/>
        <sz val="10"/>
        <color theme="1"/>
        <rFont val="Tahoma"/>
        <family val="2"/>
      </rPr>
      <t>Se evidencia que la aplicación del control es efectiva y contribuye a la mitigación del riesgo</t>
    </r>
    <r>
      <rPr>
        <sz val="10"/>
        <color theme="1"/>
        <rFont val="Tahoma"/>
        <family val="2"/>
      </rPr>
      <t xml:space="preserve">
</t>
    </r>
  </si>
  <si>
    <r>
      <t xml:space="preserve">Con corte al primer semestre de 2022, se evidencia mediante los soportes enviados por facturación, cartera y auditorias  que los lideres de proceso entregar información a contabilidad mediante el envío por correo electrónico del print de la interface.
</t>
    </r>
    <r>
      <rPr>
        <b/>
        <sz val="10"/>
        <color theme="1"/>
        <rFont val="Tahoma"/>
        <family val="2"/>
      </rPr>
      <t>Se evidencia que la aplicación del control es efectiva y contribuye a la mitigación del riesgo</t>
    </r>
  </si>
  <si>
    <r>
      <t xml:space="preserve">Con corte al primer semestre de 2022; El profesional especializado de facturación    adjunta  evidencias  de  pantallazos de envíos a contabilidad los cuales permiten observar la verificación realizada a la información antes de generar la interface para enviar a contabilidad correspondiente al los mes de abril, mayo y junio (Muestra)
</t>
    </r>
    <r>
      <rPr>
        <b/>
        <sz val="10"/>
        <color theme="1"/>
        <rFont val="Tahoma"/>
        <family val="2"/>
      </rPr>
      <t>Se evidencia que la aplicación del control es efectiva y contribuye a la mitigación del riesgo</t>
    </r>
  </si>
  <si>
    <r>
      <t xml:space="preserve">Con corte al primer semestre de 2022  El abogado asignado adjunta  evidencias del Formato de control OAJ-F-08 Registro de acciones de tutela diligenciado con corte a junio de 2022, lo cual permite observar que se realiza las gestiones necesarias en las áreas correspondientes para elaborar respuesta y presentarla en los términos concedidos por el despacho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</si>
  <si>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r>
      <t>Con corte al primer semestre de 2022 responsable a cada activo fijo adjunta  evidencias del</t>
    </r>
    <r>
      <rPr>
        <sz val="10"/>
        <color rgb="FFFF0000"/>
        <rFont val="Tahoma"/>
        <family val="2"/>
      </rPr>
      <t xml:space="preserve">  </t>
    </r>
    <r>
      <rPr>
        <sz val="10"/>
        <rFont val="Tahoma"/>
        <family val="2"/>
      </rPr>
      <t>Informe Mensual de Registro de Activos Fijos a Contabilidad con corte a junio de 2022</t>
    </r>
    <r>
      <rPr>
        <sz val="10"/>
        <color rgb="FFFF0000"/>
        <rFont val="Tahoma"/>
        <family val="2"/>
      </rPr>
      <t xml:space="preserve">, Formato Formato A-F-02 Registro de activos fijos formato diligenciado en una versión anterior, No adjunta soportes del Comprobantes de Egreso e Ingreso.
</t>
    </r>
    <r>
      <rPr>
        <sz val="10"/>
        <color theme="1"/>
        <rFont val="Tahoma"/>
        <family val="2"/>
      </rPr>
      <t xml:space="preserve">
El control  es adecuado, esta bien definido, cuenta con un responsable de su ejecución, tiene una periodicidad y establece como y que evidencias soportan el control.
</t>
    </r>
    <r>
      <rPr>
        <sz val="10"/>
        <color rgb="FFFF0000"/>
        <rFont val="Tahoma"/>
        <family val="2"/>
      </rPr>
      <t xml:space="preserve">Se evidencia debilidades en la aplicación del control ya que están utilizando formatos desactualizados y no adjuntan la totalidad de evidencias </t>
    </r>
  </si>
  <si>
    <r>
      <t>Con corte al primer semestre de 2022  El área de almacén adjunta  evidencias del</t>
    </r>
    <r>
      <rPr>
        <sz val="10"/>
        <color rgb="FFFF0000"/>
        <rFont val="Tahoma"/>
        <family val="2"/>
      </rPr>
      <t xml:space="preserve"> Formato A-F-02 Registro de activos fijos formato diligenciado en una versión anterior</t>
    </r>
    <r>
      <rPr>
        <sz val="10"/>
        <color theme="1"/>
        <rFont val="Tahoma"/>
        <family val="2"/>
      </rPr>
      <t xml:space="preserve">
El control  es adecuado, esta bien definido, cuenta con un responsable de su ejecución, tiene una periodicidad y establece el como y que evidencias soportan el control.
</t>
    </r>
    <r>
      <rPr>
        <sz val="10"/>
        <color rgb="FFFF0000"/>
        <rFont val="Tahoma"/>
        <family val="2"/>
      </rPr>
      <t>Se evidencia debilidades en la aplicación del control ya que están utilizando formatos desactualizados</t>
    </r>
  </si>
  <si>
    <r>
      <t xml:space="preserve">El coordinador de Auditoria de cuentas médicas ,adjunta  como soporte de evidencias: Informe seguimiento con corte a 30 de junio el cual describe el valor conciliado  no se  remiten  análisis de  Casos a cartera en este periodo. adjuntan pantallazo de base de datos en el formato AM-F-03 Matriz de glosas, y seguimiento de los valores si n acuerdo en el informe trimestral corte junio de 2022.
</t>
    </r>
    <r>
      <rPr>
        <b/>
        <sz val="10"/>
        <rFont val="Tahoma"/>
        <family val="2"/>
      </rPr>
      <t>Se evidencia que la aplicación del control es efectiva y contribuye a la mitigación del riesgo</t>
    </r>
  </si>
  <si>
    <r>
      <t xml:space="preserve">Con corte al primer semestre de 2022; El analista principal y analista de apoyo   adjunta  evidencias de pantallazos de la aplicación del  Formato F-F-17  control de evidencias por  facturas revisadas ;   
Informe mensual de auditoria administrativa en donde se condensan los principales hallazgos y alternativas de solución para el proceso de facturación de  enero a junio de 2022, documentos que permite evidencia  la adecuada aplicación del control
</t>
    </r>
    <r>
      <rPr>
        <b/>
        <sz val="10"/>
        <rFont val="Tahoma"/>
        <family val="2"/>
      </rPr>
      <t>Se evidencia que la aplicación del control es efectiva y contribuye a la mitigación del riesgo</t>
    </r>
    <r>
      <rPr>
        <sz val="10"/>
        <rFont val="Tahoma"/>
        <family val="2"/>
      </rPr>
      <t xml:space="preserve">
</t>
    </r>
  </si>
  <si>
    <r>
      <t xml:space="preserve">Con corte al primer semestre de 2022; El profesional de facturación    adjunta  evidencias Acta de facturación pendientes por radicar meses de abril y mayo y  Pantallazo correos electrónicos de requerimiento en estado AP ;  documentos que permite evidencia  la adecuada aplicación del control, las  evidencias del mes de junio de 2022 están en tramite y dentro de términos 
</t>
    </r>
    <r>
      <rPr>
        <b/>
        <sz val="10"/>
        <rFont val="Tahoma"/>
        <family val="2"/>
      </rPr>
      <t>Se evidencia que la aplicación del control es efectiva y contribuye a la mitigación del riesgo</t>
    </r>
  </si>
  <si>
    <r>
      <t xml:space="preserve">Con corte al primer semestre de 2022, El equipo de esencia a solicitud del proceso de facturación realizo capacitación  sobre el proceso de admisión, adjuntan Acta de capacitación de fecha 05 y 07de julio de 2022 y  pantallazos de solicitudes por GLPI
</t>
    </r>
    <r>
      <rPr>
        <b/>
        <sz val="10"/>
        <rFont val="Tahoma"/>
        <family val="2"/>
      </rPr>
      <t>Se evidencia que la aplicación del control es efectiva y contribuye a la mitigación del riesgo</t>
    </r>
  </si>
  <si>
    <r>
      <rPr>
        <b/>
        <sz val="10"/>
        <color theme="1"/>
        <rFont val="Tahoma"/>
        <family val="2"/>
      </rPr>
      <t>GESTION FINANCIERA - AREA CONTABLE</t>
    </r>
    <r>
      <rPr>
        <sz val="10"/>
        <color theme="1"/>
        <rFont val="Tahoma"/>
        <family val="2"/>
      </rPr>
      <t xml:space="preserve">
El 24  de junio de 2022 en cumpliendo del cronograma establecido por la Oficina de Planeación se realizo  mesa de trabajo  para la identificación de los riesgo de procesos  de acuerdo a  la metodología establecida por el DAFP y teniendo en cuenta los hallazgos y observaciones de auditorias internas (control interno) y auditorias externas( Contraloría de Boyacá) y con la participación de  los lideres del proceso de  Gestión financiera-área contable se identifico nuevos riesgos y controles asociados a las diferentes etapas contables como son:( Revelación, Marco de referencia, reconocimiento, medición posterior y verificación)
Teniendo en cuenta que los riesgos fueron identificados en el mes de junio de 2022, en este seguimiento se verifico la estructura y el  diseño de los riesgos y de los controles los cuales cumplen con lo establecido en la Guía  del DAFP. no aplica seguimiento y medición de la efectividad de los controles establecidos.</t>
    </r>
  </si>
  <si>
    <t>Posibilidad de sanciones por presentar estados financieros sin el cumplimiento de los requisitos normativos por el incumplimiento de las políticas establecidas</t>
  </si>
  <si>
    <t>El líder de Almacén  y el líder de farmacia cada vez que se requiera solicita al comité de sostenibilidad financiera y evaluación y valoración de bienes la baja de activos, mediante concepto técnico que será analizado por el comité, quien recomendará a la gerencia que se de de baja mediante acto administrativo</t>
  </si>
  <si>
    <t>Gestión jurídica</t>
  </si>
  <si>
    <t>El técnico de TI ejecuta, según cronograma, los mantenimientos preventivos para equipos de computo de acuerdo a lo establecido en el Procedimiento mantenimiento preventivo para equipos de computo y comunicación S-PR-10 a través del formato S-F-04 Reporte Dr. mantenimientos preventivos</t>
  </si>
  <si>
    <r>
      <t xml:space="preserve">Con corte al primer semestre de 2022; El técnico de TI   adjunta   evidencias del Cronograma de mantenimiento preventivo,-, Circulares Contingencia, Indicador 1224, Porcentaje Mantenimientos Preventivos;   Formato reporte de mantenimiento preventivo de hardware  S-F-04 de todas las áreas de HUSRT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r>
      <rPr>
        <sz val="10"/>
        <rFont val="Tahoma"/>
        <family val="2"/>
      </rPr>
      <t xml:space="preserve">
</t>
    </r>
  </si>
  <si>
    <t>Print del Pantallazo de la Interface generada en Sistema evidencia del envío de la información a contabilidad</t>
  </si>
  <si>
    <t>Posibilidad de sanciones administrativas por
presentación extemporánea de informes requeridos
por los entes externos de control y/o Incumplimiento
del programa anual de auditorías debido a falta de
oportunidad en la entrega de la información requerida
a los procesos.</t>
  </si>
  <si>
    <t>Actividades sin control
Carencia de evidencia objetiva del desempeño de actividades, Falta de planeción,errorres en la determinación de fuentes de información y criterios legales</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</si>
  <si>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</si>
  <si>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</si>
  <si>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 xml:space="preserve">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OACI-F-05 </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</si>
  <si>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de Auditorias Cód.: OACI-F-05</t>
  </si>
  <si>
    <r>
      <t xml:space="preserve">El 28 de junio de 2022 según cronograma establecido por la Oficina de Planeación se realizo  mesa de trabajo  para la identificación de los riesgo de procesos  (proceso  Evaluación- control interno), de acuerdo a  la metodología establecida por el DAFP y con la participación del   líder del proceso, como producto del análisis se identifico dos riesgo de proceso con cinco controles asociados.  
Se evidencia que los controles   esta bien definido, cuenta con un responsable de su ejecución, tiene una periodicidad y establece el  como y que evidencias soportan el control.
</t>
    </r>
    <r>
      <rPr>
        <b/>
        <sz val="10"/>
        <rFont val="Tahoma"/>
        <family val="2"/>
      </rPr>
      <t>COMPROMISOS MESA DE TRABAJO IDENTIFICACION DE RIESGOS DE PROCESO</t>
    </r>
    <r>
      <rPr>
        <sz val="10"/>
        <rFont val="Tahoma"/>
        <family val="2"/>
      </rPr>
      <t>: Se evidencia cumplimiento a los compromisos adquiridos en la mesa de trabajo , respecto a la actualización del proc3edimiento OACI-PR-02 Realización de auditorias , en cuanto al Manual de auditoria esta en ejecución ya que para su actualización requiere de la revisión de varios documentos que lo conforman como es el estatuto de auditoria interna y el código del auditor.</t>
    </r>
  </si>
  <si>
    <r>
      <t xml:space="preserve">El 22 de junio de 2022 según cronograma establecido por la Oficina de Planeación se realizo  mesa de trabajo  para la identificación de los riesgo de procesos misionales (proceso  Apoyo de servicios de salud), de acuerdo a  la metodología establecida por el DAFP y con la participación de  los lideres del proceso, como producto del análisis se identifico un riesgo de proceso con un control asociado.  
Se evidencia que el control   esta bien definido, cuenta con un responsable de su ejecución, tiene una periodicidad y establece como y que evidencias soportan el control.
</t>
    </r>
    <r>
      <rPr>
        <sz val="10"/>
        <color rgb="FFFF0000"/>
        <rFont val="Tahoma"/>
        <family val="2"/>
      </rPr>
      <t xml:space="preserve">COMPROMISOS MESA DE TRABAJO IDENTIFICACION DE RIESGOS DE PROCESO: Se evidencia Incumplimiento a los compromisos adquiridos en la mesa de trabajo , respecto a la actualización de la caracterización del proceso ASS-CART-01 y del procedimiento CE-PR-02 Asignación de citas </t>
    </r>
  </si>
  <si>
    <r>
      <t xml:space="preserve">El 14 de junio de 2022 según cronograma establecido por la Oficina de Planeación se realizo  mesa de trabajo  para la identificación de los riesgo de procesos misionales con el  (proceso  Enfermería ), de acuerdo a  la metodología establecida por el DAFP y con la participación de  los lideres del proceso, como producto del análisis se identifico dos riesgos de proceso y tres controles  asociados  
Se evidencia que los controles   esta bien definido,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Se evidencia cumplimiento al compromiso establecido en la mesa de trabajo respecto a la actualización de la Matriz de riesgos de seguridad del paciente del proceso la cual fue publicada en Darum</t>
    </r>
    <r>
      <rPr>
        <sz val="10"/>
        <rFont val="Tahoma"/>
        <family val="2"/>
      </rPr>
      <t>a el 28 de julio de 2022</t>
    </r>
  </si>
  <si>
    <t>Enviar Alertas del estado de los documentos por vencer</t>
  </si>
  <si>
    <t>Fallas en el sistema interno y externo (SIANIESP)
Errores en el diligenciamiento en la historia Clínica
Insuficiencia de personal para la búsqueda activa de eventos</t>
  </si>
  <si>
    <t>Los enfermeros de salud pública diariamente realizan la búsqueda de eventos a fin de identificarlo, notificarlo y realizar las acciones individuales para cada evento de acuerdo a lo establecido en el procedimiento VSP-PR-10 Búsqueda activa institucional de eventos de interés de salud pública a través del formato  VSP-F-63 Búsqueda Activa Mensual</t>
  </si>
  <si>
    <r>
      <t xml:space="preserve">El 24 de junio de 2022 según cronograma establecido por la Oficina de Planeación se realizo  mesa de trabajo  para la identificación de los riesgo de procesos misionales con el  (proceso  Epidemiología ), de acuerdo a  la metodología establecida por el DAFP y con la participación de  los lideres del proceso, como producto del análisis se identifico un  riesgo de proceso y un control  asociado
Se evidencia que el  control   esta bien definido,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Se evidencia cumplimiento al compromiso establecido en la mesa de trabajo respecto a la actualización de la Matriz de riesgos de seguridad del paciente del proceso la cual fue publicada en Daruma el 28 de julio de 2022 y el procedimiento VSP-PR-10 Búsqueda activa institucional de eventos de salud publica actualizado el 05 de julio de 2022</t>
    </r>
  </si>
  <si>
    <r>
      <t xml:space="preserve">El 14 de junio de 2022 según cronograma establecido por la Oficina de Planeación se realizo  mesa de trabajo  para la identificación de los riesgo de procesos misionales con el  (proceso  Gestión Clínica ), de acuerdo a  la metodología establecida por el DAFP y con la participación de  los lideres del proceso, como producto del análisis se identifico dos  riesgo de proceso y tres controles   asociados
Se evidencia que los control   esta bien definidos,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xml:space="preserve"> Se evidencia cumplimiento al compromiso establecido en la mesa de trabajo respecto a la actualización de la Matriz de riesgos de seguridad del paciente del proceso la cual fue publicada en Daruma el 28 de julio de 2022. </t>
    </r>
  </si>
  <si>
    <t>El líder del proceso mensualmente realiza seguimiento al cumplimiento de la obligación general del contratista frente a la actualización de los protocolos, guías y demás información requerida por el área de calidad a través de los informes de supervisión</t>
  </si>
  <si>
    <r>
      <t xml:space="preserve">El 13 de junio de 2022 según cronograma establecido por la Oficina de Planeación se realizo  mesa de trabajo  para la identificación de los riesgo de procesos misionales con el  (proceso  Gestión Quirúrgica ), de acuerdo a  la metodología establecida por el DAFP y con la participación de  los lideres del proceso, como producto del análisis se identifico dos  riesgo de proceso y tres controles   asociados
Se evidencia que los control   esta bien definidos,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xml:space="preserve">: Se evidencia cumplimiento al compromiso establecido en la mesa de trabajo respecto a la actualización de la Matriz de riesgos de seguridad del paciente del proceso la cual fue publicada en Daruma el 28 de julio de 2022. </t>
    </r>
  </si>
  <si>
    <t>El asesor de prestación de servicios  mensualmente realiza seguimiento al cumplimiento de la obligación general del contratista frente a la actualización de los protocolos, guías y demás información requerida por el área de calidad a través de los informes de supervisión</t>
  </si>
  <si>
    <t>El profesional de procesos y procedimientos de la la oficina de calidad mensualmente envía por correo electrónico el estado de los documentos del proceso a través del listado maestro a documentos</t>
  </si>
  <si>
    <r>
      <t xml:space="preserve">El 16 de junio de 2022 según cronograma establecido por la Oficina de Planeación se realizo  mesa de trabajo  para la identificación de los riesgo de procesos misionales con el  (proceso  Unidad de cuidados intensivos  ), de acuerdo a  la metodología establecida por el DAFP y con la participación de  los lideres del proceso, como producto del análisis se identifico dos  riesgo de proceso y tres controles   asociados
Se evidencia que los control   esta bien definidos,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xml:space="preserve"> Se evidencia cumplimiento al compromiso establecido en la mesa de trabajo respecto a la actualización de la Matriz de riesgos de seguridad del paciente del proceso la cual fue publicada en Daruma el 28 de julio de 2022. </t>
    </r>
  </si>
  <si>
    <t>El profesional de procesos y procedimientos de la la oficina de calidad mensualmente envía al líder del proceso y al supervisor,  por correo electrónico el estado de los documentos del proceso a través del listado maestro a documentos</t>
  </si>
  <si>
    <t>El supervisor del contrato mensualmente realiza seguimiento al cumplimiento de la obligación general del contratista frente a la actualización de los protocolos, guías y demás información requerida por el área de calidad a través de los informes de supervisión</t>
  </si>
  <si>
    <r>
      <t xml:space="preserve">El 16 de junio de 2022 según cronograma establecido por la Oficina de Planeación se realizo  mesa de trabajo  para la identificación de los riesgo de procesos misionales con el  (proceso  urgencias ), de acuerdo a  la metodología establecida por el DAFP y con la participación de  los lideres del proceso, como producto del análisis se identifico dos  riesgo de proceso y tres controles   asociados
Se evidencia que los control   esta bien definidos, cuenta con un responsable de su ejecución, tiene una periodicidad y establece como y que evidencias soportan el control dando cumplimiento a la metodología de la Guía de administración de riesgos y diseño de controles DAFP V-5
</t>
    </r>
    <r>
      <rPr>
        <b/>
        <sz val="10"/>
        <color theme="1"/>
        <rFont val="Tahoma"/>
        <family val="2"/>
      </rPr>
      <t>COMPROMISOS MESA DE TRABAJO IDENTIFICACION DE RIESGOS DE PROCESO:</t>
    </r>
    <r>
      <rPr>
        <sz val="10"/>
        <color theme="1"/>
        <rFont val="Tahoma"/>
        <family val="2"/>
      </rPr>
      <t xml:space="preserve"> Se evidencia cumplimiento al compromiso establecido en la mesa de trabajo respecto a la actualización de la Matriz de riesgos de seguridad del paciente del proceso la cual fue publicada en Daruma el 28 de julio de 2022. </t>
    </r>
  </si>
  <si>
    <t xml:space="preserve">Ampliación de la infraestructura, causa incomodidad en los usuarios en cuanto acceso a la institución
El personal con el que cuenta el proceso no cubre los requerimientos a las necesidades de la población atentada </t>
  </si>
  <si>
    <t>Muestra definida según instructivo SIAU-INS-01 
Consolidado de encuestas en Excel 
Informe mensual de satisfacción</t>
  </si>
  <si>
    <r>
      <t>Posibilidad</t>
    </r>
    <r>
      <rPr>
        <sz val="10"/>
        <color theme="1"/>
        <rFont val="Tahoma"/>
        <family val="2"/>
      </rPr>
      <t xml:space="preserve"> de respuestas a quejas fuera de términos</t>
    </r>
    <r>
      <rPr>
        <sz val="10"/>
        <color rgb="FFFF0000"/>
        <rFont val="Tahoma"/>
        <family val="2"/>
      </rPr>
      <t xml:space="preserve"> </t>
    </r>
    <r>
      <rPr>
        <sz val="10"/>
        <rFont val="Tahoma"/>
        <family val="2"/>
      </rPr>
      <t>debido a la inoportunidad en la respuesta  por parte de las áreas implicadas</t>
    </r>
  </si>
  <si>
    <t xml:space="preserve">El líder del proceso involucrado, así como el líder de la oficina de SIAU y jurídica deberán dar respuesta a la queja instaurada según el trámite y tiempos de acuerdo a la normatividad vigente
</t>
  </si>
  <si>
    <t xml:space="preserve">Matriz SIAU-F-13 seguimiento quejas y reclamos por servicio y por factor de calidad 
Indicador 446 Tiempo  promedio de respuesta a quejas de los usuarios </t>
  </si>
  <si>
    <t xml:space="preserve">Realizar seguimiento y trazabilidad a las PQRS a través de Matriz SIAU-F-13 seguimiento quejas y reclamos por servicio y por factor de calidad </t>
  </si>
  <si>
    <t xml:space="preserve">Prestar los servicios de consulta médica especializada y servicios ambulatorios de apoyo diagnostico y complementación terapéutica, brindando a los usuarios una atención Humanizada, a través del cual puedan acceder a los servicios en la ESE Hospital Universitario San Rafael de Tunja, dando una respuesta oportuna y con calidad a sus necesidades e inquietudes, mitigando el riesgo asociado a la atención </t>
  </si>
  <si>
    <t>Alta demanda
Atención de usuarios de todo el departamento y departamentos circunvecinos</t>
  </si>
  <si>
    <t>Posibilidad de insatisfacción del usuario, incremento de PQRS por la importunidad en la asignación de citas en consulta externa de acuerdo a la normatividad vigente</t>
  </si>
  <si>
    <r>
      <t xml:space="preserve">Con corte al primer semestre de 2022; El líder de unidad de análisis estadística  como soporte de evidencia adjunta  informe de reporte de seguimiento de indicadores de  los meses de abril y mayo, </t>
    </r>
    <r>
      <rPr>
        <sz val="10"/>
        <color rgb="FFFF0000"/>
        <rFont val="Tahoma"/>
        <family val="2"/>
      </rPr>
      <t>pendiente mes de junio; No adjuntan informe trimestral (corte primer trimestre- segundo trimestre) en donde se evidencia el cumplimiento al reporte, a las  metas establecidas, asociación de fallas con soportes de avances de las acciones correctivas</t>
    </r>
    <r>
      <rPr>
        <sz val="10"/>
        <color theme="1"/>
        <rFont val="Tahoma"/>
        <family val="2"/>
      </rPr>
      <t xml:space="preserve">
El control   esta bien definido, cuenta con un responsable de su ejecución, tiene una periodicidad y establece como y que evidencias soportan el control,</t>
    </r>
    <r>
      <rPr>
        <sz val="10"/>
        <color rgb="FFFF0000"/>
        <rFont val="Tahoma"/>
        <family val="2"/>
      </rPr>
      <t xml:space="preserve"> si embargo no aportan la totalidad de las evidencias que permitan verificar la aplicabilidad del control
</t>
    </r>
  </si>
  <si>
    <t>No aplicación de las mecanismos de control establecidos para asegurar la actualización del sistema de gestión de calidad.
'Fallas en los sistemas de información frente a la consulta y cargue de los documentos</t>
  </si>
  <si>
    <t>Listado Maestro de Documentos CA-F-00
Informe mensual  seguimiento frente a la actualización y/o elaboración documentos DARUMA
Correos electrónicos de alerta y documentos vencidos</t>
  </si>
  <si>
    <t xml:space="preserve">
Informe  seguimiento frente a la actualización y/o elaboración documentos DARUMA</t>
  </si>
  <si>
    <t>Reportes de notas realizadas en Daruma y/o Pantallazo de las anotaciones de la revisión documental en Daruma</t>
  </si>
  <si>
    <r>
      <t xml:space="preserve">Con corte al primer semestre de 2022; El líder de procesos, adjunta pantallazos de los estados de documentos enviados a los procesos como evidencia de la validación y verificación de los mismos.
El control  es adecuado, esta bien definido, cuenta con un responsable de su ejecución, tiene una periodicidad y establece como y que evidencias soportan el control.
Se evidencia que la aplicación del control es efectiva y contribuye a la mitigación del riesgo
</t>
    </r>
    <r>
      <rPr>
        <b/>
        <sz val="10"/>
        <color theme="1"/>
        <rFont val="Tahoma"/>
        <family val="2"/>
      </rPr>
      <t>COMPROMISOS MESA DE TRABAJO IDENTIFICACION DE RIESGOS DE PROCESO:</t>
    </r>
    <r>
      <rPr>
        <sz val="10"/>
        <color theme="1"/>
        <rFont val="Tahoma"/>
        <family val="2"/>
      </rPr>
      <t xml:space="preserve"> Se evidencia cumplimiento al compromiso establecido en la mesa de trabajo respecto a la actualización de la caracterización del proceso QHSE-CART-01fue actualizada el 07 de julio de 2022 y la Norma Fundamental CA-M-00, actualizada el 18 de julio de 2022</t>
    </r>
  </si>
  <si>
    <t>Informes trimestrales de seguimiento a POA´s
Actas de reunion de compromisos generados, cuando aplique
Informe Anual seguimiento Plan de Desarrollo
Formatos OADS-F-35 Matriz de seguimiento indicadores plan de Desarrollo</t>
  </si>
  <si>
    <t>Realizar seguimiento a los indicadores diseñados para evaluar la efectividad de las metas definidas en el plan de desarrollo</t>
  </si>
  <si>
    <r>
      <t xml:space="preserve">Con corte al primer semestre de 2022 , El profesional de Planeación adjunta como evidencia  el  siguiente formato diligenciado  Formato OADS-F-03 Plan Operativo por Procesos. (Formulación del plan aprobado mediante comité directivo ), la oficina de control interno verifico los indicadores las formulas, las metas y la periodicidad y de esta revisión emitió informe de evaluación{en del plan operativo del primer trimestre del 2022.Pendiente seguimiento del  segundo trimestre de 2022, ya que se encuentra en ejecución
El control  es adecuado, esta bien definido, cuenta con un responsable de su ejecución, tiene una periodicidad y establece como y que evidencias soportan el control.
Se evidencia que la aplicación del control es efectiva y contribuye a la mitigación del riesgo.
</t>
    </r>
    <r>
      <rPr>
        <b/>
        <sz val="10"/>
        <rFont val="Tahoma"/>
        <family val="2"/>
      </rPr>
      <t>COMPROMISOS MESA DE TRABAJO IDENTIFICACION DE RIESGOS DE PROCESO:</t>
    </r>
    <r>
      <rPr>
        <sz val="10"/>
        <rFont val="Tahoma"/>
        <family val="2"/>
      </rPr>
      <t xml:space="preserve">  Se evidencia cumplimiento al compromiso establecido en la mesa de trabajo de riesgos, respecto a la documentación del procedimiento dre adherencia al buen trato , creado en Daruma con el codigo GER-PR-03, el 17 de julio de 2022.</t>
    </r>
    <r>
      <rPr>
        <sz val="10"/>
        <color rgb="FFFF0000"/>
        <rFont val="Tahoma"/>
        <family val="2"/>
      </rPr>
      <t xml:space="preserve">
</t>
    </r>
  </si>
  <si>
    <t xml:space="preserve">Listado de convenios vigentes, Lista de chequeo convenios GAC-F-11 durante el periodo evaluado, Lista chequeo verificación de pólizas de convenios Docencia Servicio GAC-F-02, </t>
  </si>
  <si>
    <r>
      <t xml:space="preserve">Con corte al primer semestre de 2022,El coordinador de Gestión Académica  adjunta como evidencia los l formato GAC-F-11 y cumplimento de pólizas mediante el formato GAC-F-02 diligenciados y el listado de convenios con corte a junio;   lo que permite observar que se realiza verificación semestral de cumplimiento de requisitos de los convenios suscritos 
El control  es adecuado, esta bien definido, cuenta con un responsable de su ejecución, tiene una periodicidad y establece como y que evidencias soportan el control.
</t>
    </r>
    <r>
      <rPr>
        <b/>
        <sz val="10"/>
        <color theme="1"/>
        <rFont val="Tahoma"/>
        <family val="2"/>
      </rPr>
      <t xml:space="preserve">Se evidencia que la aplicación del control es efectiva y contribuye a la mitigación del riesgo
</t>
    </r>
  </si>
  <si>
    <t>Informes de supervisión de Syllabus de Rotación y planes de actividad
Actas de comités de docencia-servicio institucional e interinstitucional</t>
  </si>
  <si>
    <r>
      <t xml:space="preserve">Con corte al primer semestre de 2022,El coordinador de Gestión Académica adjunta   informe trimestral de supervisión a los syllabus de rotación, planes de actividades y actas de comités de docencia-servicio Institucional e Interinstitucional;  lo que permite observar que se realiza una adecuada supervisión del personal en entrenamiento.
El control  es adecuado, esta bien definido, cuenta con un responsable de su ejecución, tiene una periodicidad y establece como y que evidencias soportan el control.
</t>
    </r>
    <r>
      <rPr>
        <b/>
        <sz val="10"/>
        <color theme="1"/>
        <rFont val="Tahoma"/>
        <family val="2"/>
      </rPr>
      <t xml:space="preserve">Se evidencia que la aplicación del control es efectiva y contribuye a la mitigación del riesgo
</t>
    </r>
  </si>
  <si>
    <t>Gestión del Talento Humano</t>
  </si>
  <si>
    <t>La entidad dentro de su sistema de información, no cuenta con procesos articulados y oportunos que permitan realizar cruces de información para generar la nómina  de manera confiable y oportuna
Legislación vigente</t>
  </si>
  <si>
    <t>Posibilidad de trámites administrativos y costos adicionales innecesarios debido a Liquidación errónea de la nómina</t>
  </si>
  <si>
    <t>Mensualmente la profesional de nómina genera reporte preliminar en el sistema y el líder de talento humano revisa nómina antes de generar archivos planos para enviar a tesorería conforme indica el Procedimiento TH-PR-20 Liquidación de Nómina, reportes generados por medio del Software utilizado Ada Sicof</t>
  </si>
  <si>
    <t xml:space="preserve">Reporte de Nómina, Reporte de novedades, reporte magnético para giro del banco, soportes de Liquidación y Pago </t>
  </si>
  <si>
    <r>
      <t xml:space="preserve">Con corte al primer semestre de 2022  la profesional de nómina adjunta  evidencias de Reporte de Nómina, Reporte de novedades, reporte magnético para giro del banco, soportes de Liquidación y Pago de enero a junio, lo cual permite observar que la aplicación del control es efectiva.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</si>
  <si>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Incumplimiento del procedimiento para la autorización de libranzas TH-PR-13</t>
  </si>
  <si>
    <t>La profesional de nómina verifica, una vez surja el requerimiento, el cumplimiento de requisitos exigidos para autorización de libranzas y créditos y mensualmente aplica el respectivo descuento de nómina de acuerdo a la factura emitida por la entidad financiera aplicando lo establecido en el Procedimiento Autorización de Libranzas y Créditos TH-PR-13  a través del Formato de control de Autorizaciones de Libranzas y Créditos TH-F-17</t>
  </si>
  <si>
    <t>Formato de control de Autorizaciones de Libranzas y Créditos TH-F-17, Nómina mensual Individual del personal con descuento por libranzas, Factura o Cuenta de Cobro de las entidades comerciales y bancarias con las se tiene convenio</t>
  </si>
  <si>
    <r>
      <t xml:space="preserve">Con corte al primer semestre de 2022 La persona delegada en Talento Humano adjunta  formato TH-F-71 compromiso de Inducción y re-inducción diligenciado por las personas que ingresaron a laborar en la entidad en los meses de enero a junio de 2022.
</t>
    </r>
    <r>
      <rPr>
        <b/>
        <sz val="10"/>
        <color theme="1"/>
        <rFont val="Tahoma"/>
        <family val="2"/>
      </rPr>
      <t>Se evidencia cumplimiento en la actividad lo que demuestra la efectividad del control.</t>
    </r>
    <r>
      <rPr>
        <sz val="10"/>
        <color theme="1"/>
        <rFont val="Tahoma"/>
        <family val="2"/>
      </rPr>
      <t xml:space="preserve">
</t>
    </r>
  </si>
  <si>
    <r>
      <t xml:space="preserve">Con corte al primer semestre de 2022 La  persona delegada en Talento Humano  adjunta  base de datos  para registro del personal nuevo TH-F-75, lo cual permite evidenciar que se realiza seguimiento mensual de las inducciones presentadas,.
El control  es adecuado,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</si>
  <si>
    <t>El líder de unidad de análisis estadística realiza seguimiento trimestral a la gestión de indicadores conforme a lo establecido en el procedimiento [OADS-PR-01] Gestión y Seguimiento de Indicadores - V4 a través de informe trimestral de reporte de gestión de indicadores</t>
  </si>
  <si>
    <t>Informe trimestral de indicadores, Informe de producción y de calidad</t>
  </si>
  <si>
    <r>
      <t xml:space="preserve">Con corte al primer semestre de 2022; El líder de procesos, adjunta evidencias de las alertas generadas mensualmente a los procesos y de los informes presentados a las diferentes subdirecciones y oficinas asesoras de los meses de abril a julio,  lo que demuestra la realización del seguimiento mensual al estado de documentos.
El control  es adecuado, esta bien definido, cuenta con un responsable de su ejecución, tiene una periodicidad y establece como y que evidencias soportan el control.
</t>
    </r>
    <r>
      <rPr>
        <b/>
        <sz val="10"/>
        <rFont val="Tahoma"/>
        <family val="2"/>
      </rPr>
      <t>Se evidencia que la aplicación del control es efectiva y contribuye a la mitigación del riesgo</t>
    </r>
    <r>
      <rPr>
        <sz val="10"/>
        <color theme="1"/>
        <rFont val="Tahoma"/>
        <family val="2"/>
      </rPr>
      <t xml:space="preserve">
</t>
    </r>
  </si>
  <si>
    <r>
      <t xml:space="preserve">
El equipo de SIAU, adjunta como evidencia de la aplicación del control Muestra Consolidado de encuestas en Excel de los diferentes servicios correspondientes a los meses de abril a junio de 2022.Informe mensual de satisfacción de los meses de abril , mayo y junio de 2022
</t>
    </r>
    <r>
      <rPr>
        <b/>
        <sz val="10"/>
        <color theme="1"/>
        <rFont val="Tahoma"/>
        <family val="2"/>
      </rPr>
      <t>Se evidencia que la aplicación del control es efectiva y contribuye a la mitigación del riesgo</t>
    </r>
  </si>
  <si>
    <r>
      <t xml:space="preserve">
El líder del proceso involucrado, así como el líder de la oficina de SIAU y jurídica, adjunta como evidencia de la aplicación del control Matriz SIAU-F-13 seguimiento quejas y reclamos por servicio con corte a junio de 2022 y se evidencia la medicion del indicador Indicador 446 Tiempo  promedio de respuesta a quejas de los usuarios en el mudulo de DARUMA , con corte a junio de 2022.
</t>
    </r>
    <r>
      <rPr>
        <b/>
        <sz val="10"/>
        <color theme="1"/>
        <rFont val="Tahoma"/>
        <family val="2"/>
      </rPr>
      <t>Se evidencia que la aplicación del control es efectiva y contribuye a la mitigación del riesgo</t>
    </r>
  </si>
  <si>
    <r>
      <rPr>
        <b/>
        <sz val="11"/>
        <rFont val="Tahoma"/>
        <family val="2"/>
      </rPr>
      <t xml:space="preserve">
GESTION FINANCIERA - AREA TESORERIA</t>
    </r>
    <r>
      <rPr>
        <sz val="10"/>
        <rFont val="Tahoma"/>
        <family val="2"/>
      </rPr>
      <t xml:space="preserve">
El 24  de junio de 2022 en cumplimiento del cronograma establecido por la Oficina de Planeación se realizo  mesa de trabajo  para la identificación de los riesgo de procesos  de acuerdo a  la metodología establecida por el DAFP y teniendo en cuenta los hallazgos y observaciones de auditorias internas (control interno) y auditorias externas( Contraloría de Boyacá) y con la participación de  los lideres del proceso de  Gestión financiera-área tesorería se identifico nuevos riesgos y controles asociados.
Teniendo en cuenta que los riesgos fueron identificados en el mes de junio de 2022, en este seguimiento se verifico la estructura y el  diseño de los riesgos y de los controles  los cuales cumplen con lo establecido en la guía  del DAFP. no aplica seguimiento y medición de la efectividad de los controles establecidos.
COMPROMISOS MESA DE TRABAJO IDENTIFICACION DE RIESGOS DE PROCESO: 
Se verifica el cumplimiento de los compromisos adquiridos en la mesas de trabajo y se evidencia los siguiente:
Actualización del procedimiento AF-PR-01 Elaboración de presupuestos 
de ingresos y egresos
actualización del procedimiento AF-PR-39 Giro de cuentas por pagar 
actualización del procedimiento AF-PR-10 Informes del estado de tesorería.
</t>
    </r>
    <r>
      <rPr>
        <sz val="10"/>
        <color rgb="FFFF0000"/>
        <rFont val="Tahoma"/>
        <family val="2"/>
      </rPr>
      <t>Actividades pendientes:
Actualización del procedimiento AF-PR-08 y el formato af-f-01
Actualización procedimiento AF-PR-37 y el formato AF-F-03 
Actualización procedimiento AF-PR-37  Conciliación diaria y mensual de bancos  compromisos programados para el  15 de julio de 2022</t>
    </r>
  </si>
  <si>
    <t>Servicios de apoyo-tercerizados</t>
  </si>
  <si>
    <t xml:space="preserve">                        </t>
  </si>
  <si>
    <r>
      <t xml:space="preserve">Con corte al primer semestre de 2022  la profesional de nómina adjunta  evidencias del Formato de control de Autorizaciones de Libranzas y Créditos TH-F-17 diligenciado de los meses de enero a junio y la Nómina mensual Individual del personal con descuento por libranzas,, lo cual permite observar que se verifica  el cumplimiento de requisitos exigidos para autorización de libranzas y créditos, </t>
    </r>
    <r>
      <rPr>
        <sz val="10"/>
        <color rgb="FFFF0000"/>
        <rFont val="Tahoma"/>
        <family val="2"/>
      </rPr>
      <t xml:space="preserve">pero estan utilizando un formato desactualizado </t>
    </r>
    <r>
      <rPr>
        <sz val="10"/>
        <color theme="1"/>
        <rFont val="Tahoma"/>
        <family val="2"/>
      </rPr>
      <t xml:space="preserve">
El control  es adecuado, esta bien definido, cuenta con un responsable de su ejecución, tiene una periodicidad y establece como y que evidencias soportan el control
</t>
    </r>
    <r>
      <rPr>
        <b/>
        <sz val="10"/>
        <color theme="1"/>
        <rFont val="Tahoma"/>
        <family val="2"/>
      </rPr>
      <t xml:space="preserve">
</t>
    </r>
    <r>
      <rPr>
        <b/>
        <sz val="10"/>
        <color rgb="FFFF0000"/>
        <rFont val="Tahoma"/>
        <family val="2"/>
      </rPr>
      <t>Se evidencia debilidades en la aplicación del control ya que están utilizando formatos desactualizados</t>
    </r>
  </si>
  <si>
    <r>
      <t xml:space="preserve">Con corte al primer semestre de 2022; El profesional Universitario de Calidad adjunta   correo electrónico  enviados al responsable de reportar información relacionada con la resolución 256 de 2016 y soportes de los cargues exitosos de los informes 
la resolución 408 es de reporte anual, no aplica para este seguimiento
El control   esta bien definido, cuenta con un responsable de su ejecución, tiene una periodicidad y establece como y que evidencias soportan el control 
</t>
    </r>
    <r>
      <rPr>
        <b/>
        <sz val="10"/>
        <color theme="1"/>
        <rFont val="Tahoma"/>
        <family val="2"/>
      </rPr>
      <t>Se evidencia que la aplicación del control es efectiva y contribuye a la mitigación del riesgo</t>
    </r>
    <r>
      <rPr>
        <sz val="10"/>
        <color theme="1"/>
        <rFont val="Tahoma"/>
        <family val="2"/>
      </rPr>
      <t xml:space="preserve">
</t>
    </r>
  </si>
  <si>
    <t>Etapa Respuesta a Glosas</t>
  </si>
  <si>
    <t>El coordinador de auditoría de cuentas médicas diariamente ingesa, designa y distribuye las glosas oficiadas para análisis y gesitón conforme a lo establecido en el procedimiento  AM-PR-04 Respuesta a Glosas y Devoluciones, mediante el formato Semaforización de Glosas AM-F-05</t>
  </si>
  <si>
    <t>Detectivo</t>
  </si>
  <si>
    <t>Informe Trimestral relacionando analisis de casos, Remisión de Casos, AM-F-03 Matriz de Glosas</t>
  </si>
  <si>
    <t>Etapa Cobro persuasivo</t>
  </si>
  <si>
    <t>Etapa Cobro prejuridico</t>
  </si>
  <si>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CA-F-14 Matriz General  de Cartera por Entidad</t>
  </si>
  <si>
    <t>Etapa  Cobro juridico</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</si>
  <si>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</si>
  <si>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La deficiente actualización de las cuentas por cobrar en el software, asi como la  No utilización del mismo para llevar allí toda la información integrada a las demàs áreas.
No migracion en su totalidad de los estados de cartera en el sistema de informacion vs Contabilidad</t>
  </si>
  <si>
    <t>Fallas Tecnologicas</t>
  </si>
  <si>
    <t>El técnico de cartera realiza revisión mensual a la actualización de los informacion generada por auditoria de cuentas médicas y auditoria mediante cruces periodicos con las áreas involucradas, resultado de la revisión que se reporta en el acta de conciliación</t>
  </si>
  <si>
    <t>Efectuar Conciliacion mensual entre los procesos de contabilidad y cartera resportando trimestralmente mediante acta de conciliación</t>
  </si>
  <si>
    <t>Acta trimestral de Conciliación con contabildiad</t>
  </si>
  <si>
    <r>
      <t xml:space="preserve">El técnico de cartera   adjunta como evidencia de la aplicación del control   los siguientes  soportes:   Matriz de información (conciliación entre los procesos de contabilidad y cartera con corte a mayo de 2022), Actas de conciliación del mes de marzo de 2022 y  junio de 2022
</t>
    </r>
    <r>
      <rPr>
        <b/>
        <sz val="10"/>
        <rFont val="Tahoma"/>
        <family val="2"/>
      </rPr>
      <t>Se evidencia que la aplicación del control es efectiva y contribuye a la mitigación del riesgo</t>
    </r>
    <r>
      <rPr>
        <sz val="10"/>
        <rFont val="Tahoma"/>
        <family val="2"/>
      </rPr>
      <t xml:space="preserve">
</t>
    </r>
  </si>
  <si>
    <r>
      <t xml:space="preserve">El profesional de Cartera realiza actualización </t>
    </r>
    <r>
      <rPr>
        <sz val="10"/>
        <color rgb="FFFF0000"/>
        <rFont val="Tahoma"/>
        <family val="2"/>
      </rPr>
      <t>diaria del exce</t>
    </r>
    <r>
      <rPr>
        <sz val="10"/>
        <color theme="1"/>
        <rFont val="Tahoma"/>
        <family val="2"/>
      </rPr>
      <t xml:space="preserve">l con los ingresos recibidos para mantener la cartera actualizada según lo establecido en el Procedimiento CAR-PR-08 Registro de Ingresos </t>
    </r>
  </si>
  <si>
    <t>Acta trimestral de Conciliación con contabilidad, informe 2193</t>
  </si>
  <si>
    <r>
      <t xml:space="preserve">El técnico de cartera   adjunta como evidencia de la aplicación del control   los siguientes  soportes:   Acta trimestral de Conciliación con contabilidad, informe 2193
</t>
    </r>
    <r>
      <rPr>
        <b/>
        <sz val="10"/>
        <rFont val="Tahoma"/>
        <family val="2"/>
      </rPr>
      <t>Se evidencia que la aplicación del control es efectiva y contribuye a la mitigación del riesgo</t>
    </r>
    <r>
      <rPr>
        <sz val="10"/>
        <rFont val="Tahoma"/>
        <family val="2"/>
      </rPr>
      <t xml:space="preserve">
</t>
    </r>
  </si>
  <si>
    <t>Sin Documentdo</t>
  </si>
  <si>
    <t xml:space="preserve">El técnico de autorizaciones de urgencias emite y realiza el seguimiento al Anexo técnico 2 generado por servinte para recibir la autorización del servicio por parte de la ERP  según lo establecido en el Procediminiento F-PR-12 Autorización de Atención Incial de Urgencias, y al Anexo técnico 3 según el procedimiento  F-PR-14 Autorización de Servicios Posteriores a la Urgencia </t>
  </si>
  <si>
    <t>Anexo Técnico No.2
Anexo Técnico No. 3
3 envíos electronicos cuando corresponda
Drive
cuentas soportadas y debidamente auditadas.
 INDICADORES:  1508 / 1541</t>
  </si>
  <si>
    <t>Garantizar el reporte según normatividad vigente de la atencion de los pacientes que ingresan a la institución para prestacion de servicios de salud</t>
  </si>
  <si>
    <t>Profesional Universitario Lider de Autorizaciones</t>
  </si>
  <si>
    <t>Revision previa a la facturacion por parte de facturador, analista y seguimiento en la Auditoria Medico Administrativa</t>
  </si>
  <si>
    <t>Coordiandor Facturación</t>
  </si>
  <si>
    <t>Acta de conciliacón con cartera
Acta Comité cartera
Pantallazo correos electrónicos de requerimiento</t>
  </si>
  <si>
    <t>Las facturas que son enviadas por correo certificado a las ERP no se logra obtener el radicado individual.</t>
  </si>
  <si>
    <t>Posibilidad de no reconocimiento de la factura por parte de la ERP  debido a la no obtención del radicado individual de las facturas</t>
  </si>
  <si>
    <t>El profesional de facturación mensualmente realiza seguimiento a los  envíos pendientes por radicar conforme a lo establecido en el Procedimiento F-PR-01 Armado y Radicación de Cuentas para gestión con las EPS correspondiente, basado en el reporte de Servinte</t>
  </si>
  <si>
    <t>Acta Comité cartera
Reporte de servinte de facturación con estado en envío</t>
  </si>
  <si>
    <r>
      <t xml:space="preserve">Con corte al primer semestre de 2022; El profesional de facturación    adjunta  evidencias Acta Comité cartera
Reporte de servinte de facturación con estado en envío;  documentos que permite evidencia  la adecuada aplicación del control
</t>
    </r>
    <r>
      <rPr>
        <b/>
        <sz val="10"/>
        <rFont val="Tahoma"/>
        <family val="2"/>
      </rPr>
      <t>Se evidencia que la aplicación del control es efectiva y contribuye a la mitigación del riesgo</t>
    </r>
  </si>
  <si>
    <t xml:space="preserve">El profesional especializado de facturación mensualmente valida y verifica infromación antes de generar la interface para enviar a contabildiad </t>
  </si>
  <si>
    <t>Incumplimiento de politicas internas de la institucion en los plazos establecidos de reporte
*Información inconsistente y no conciliada por parte de las áreas productoras</t>
  </si>
  <si>
    <t>Posibilidad de sanciones Disciplinarias, Pecuniarias  por inoportunidad y calidad en el flujo  de la informacion reportada por las áreas productoras de la misma hacia contabilidad.</t>
  </si>
  <si>
    <t>Coordinador Facturación
Coordinador de Cartera
Coordinador de Adutiroria de Cuentas</t>
  </si>
  <si>
    <t>Falta de Adherencia al procedimiento GD-PR-07, GD-PR-08, GD-PR-09,</t>
  </si>
  <si>
    <t xml:space="preserve">Posibilidad de Sanciones Disciplinarias, Penales y Administrativas por la inoportunidad de la información y/o respuesta debido a la no entrega o la entrega de correspondencia fuera de los Términos 
</t>
  </si>
  <si>
    <t>La oficina de correspondencia realiza la trazabilidad de recepción y distribución de documentos recepcionados en la oficina de correspondencia conforme a lo definido en los  los  Procedimientos GD-PR-07, GD-PR-08, GD-PR-09 para no incurrir en incumplimientos de términos de respuesta</t>
  </si>
  <si>
    <t>Informe mensual de correspondencia a jefe inmediato, formatos GD-F-02 Formato de resgistro y radicación de correspondencia recibida y GD-F-03 Formato de resgistro y radicación de correspondencia enviada,  plataforma de Compañía de mensajeria</t>
  </si>
  <si>
    <r>
      <t xml:space="preserve">La oficina de correspondencia excel de correspondencia recibida pero no  adjuntan los formatos soporte de la aplicación del control GD-F-02 y GD-F-03
</t>
    </r>
    <r>
      <rPr>
        <sz val="10"/>
        <color rgb="FFFF0000"/>
        <rFont val="Tahoma"/>
        <family val="2"/>
      </rPr>
      <t xml:space="preserve">Se evidencia debilidades en la aplicación del control ya que no estan utilizando los formatos establecidos </t>
    </r>
  </si>
  <si>
    <t>SUBGERENCIAS Y/O OFICINA ASESORA</t>
  </si>
  <si>
    <t>SSS</t>
  </si>
  <si>
    <t>Gestión de Calidad</t>
  </si>
  <si>
    <t>OADS</t>
  </si>
  <si>
    <t>SAF</t>
  </si>
  <si>
    <t>PROCESOS  DE APOYO</t>
  </si>
  <si>
    <t>PROCESOS  MISIONALES</t>
  </si>
  <si>
    <t>PROCESO DE EVALUACIÓN</t>
  </si>
  <si>
    <t>OACI</t>
  </si>
  <si>
    <t>ID  No.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</si>
</sst>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
  </numFmts>
  <fonts count="41" x14ac:knownFonts="1">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theme="1"/>
      <name val="Calibri"/>
      <family val="2"/>
      <scheme val="minor"/>
    </font>
    <font>
      <sz val="9"/>
      <name val="Tahoma"/>
      <family val="2"/>
    </font>
    <font>
      <sz val="9"/>
      <color theme="1"/>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
      <b/>
      <sz val="11"/>
      <color theme="1"/>
      <name val="Tahoma"/>
      <family val="2"/>
    </font>
    <font>
      <sz val="11"/>
      <color theme="1"/>
      <name val="Tahoma"/>
      <family val="2"/>
    </font>
    <font>
      <sz val="10"/>
      <name val="Tahoma"/>
      <family val="2"/>
    </font>
    <font>
      <b/>
      <sz val="11"/>
      <name val="Tahoma"/>
      <family val="2"/>
    </font>
    <font>
      <b/>
      <sz val="10"/>
      <name val="Tahoma"/>
      <family val="2"/>
    </font>
    <font>
      <sz val="10"/>
      <color theme="1"/>
      <name val="Calibri"/>
      <family val="2"/>
      <scheme val="minor"/>
    </font>
    <font>
      <sz val="12"/>
      <name val="Times New Roman"/>
      <family val="1"/>
    </font>
    <font>
      <b/>
      <sz val="18"/>
      <color theme="1"/>
      <name val="Tahoma"/>
      <family val="2"/>
    </font>
    <font>
      <b/>
      <sz val="26"/>
      <color theme="1"/>
      <name val="Tahoma"/>
      <family val="2"/>
    </font>
    <font>
      <b/>
      <sz val="10"/>
      <color theme="1"/>
      <name val="Calibri"/>
      <family val="2"/>
      <scheme val="minor"/>
    </font>
    <font>
      <b/>
      <sz val="12"/>
      <color theme="1"/>
      <name val="Tahoma"/>
      <family val="2"/>
    </font>
    <font>
      <b/>
      <sz val="14"/>
      <color theme="1"/>
      <name val="Tahoma"/>
      <family val="2"/>
    </font>
    <font>
      <b/>
      <sz val="10"/>
      <color rgb="FFFF0000"/>
      <name val="Tahoma"/>
      <family val="2"/>
    </font>
    <font>
      <sz val="11"/>
      <name val="Tahoma"/>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rgb="FFFFFF99"/>
        <bgColor indexed="64"/>
      </patternFill>
    </fill>
    <fill>
      <patternFill patternType="solid">
        <fgColor rgb="FFA6D86E"/>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bgColor indexed="64"/>
      </patternFill>
    </fill>
    <fill>
      <patternFill patternType="solid">
        <fgColor theme="9"/>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rgb="FFADDB7B"/>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6"/>
        <bgColor indexed="64"/>
      </patternFill>
    </fill>
    <fill>
      <patternFill patternType="solid">
        <fgColor rgb="FFFFC000"/>
        <bgColor indexed="64"/>
      </patternFill>
    </fill>
    <fill>
      <patternFill patternType="solid">
        <fgColor theme="5" tint="0.39997558519241921"/>
        <bgColor indexed="64"/>
      </patternFill>
    </fill>
    <fill>
      <patternFill patternType="solid">
        <fgColor rgb="FFFFFF0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theme="1"/>
      </right>
      <top/>
      <bottom style="thin">
        <color auto="1"/>
      </bottom>
      <diagonal/>
    </border>
    <border>
      <left style="thin">
        <color theme="1"/>
      </left>
      <right style="thin">
        <color auto="1"/>
      </right>
      <top/>
      <bottom style="thin">
        <color auto="1"/>
      </bottom>
      <diagonal/>
    </border>
    <border>
      <left style="thin">
        <color auto="1"/>
      </left>
      <right style="thin">
        <color theme="1"/>
      </right>
      <top/>
      <bottom/>
      <diagonal/>
    </border>
    <border>
      <left style="thin">
        <color theme="1"/>
      </left>
      <right style="thin">
        <color theme="1"/>
      </right>
      <top style="thin">
        <color theme="1"/>
      </top>
      <bottom style="thin">
        <color theme="1"/>
      </bottom>
      <diagonal/>
    </border>
    <border>
      <left style="thin">
        <color indexed="64"/>
      </left>
      <right/>
      <top/>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style="thin">
        <color indexed="64"/>
      </left>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dashed">
        <color theme="9" tint="-0.24994659260841701"/>
      </left>
      <right style="thin">
        <color indexed="64"/>
      </right>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dashed">
        <color theme="9" tint="-0.24994659260841701"/>
      </left>
      <right style="thin">
        <color indexed="64"/>
      </right>
      <top style="thin">
        <color theme="1"/>
      </top>
      <bottom/>
      <diagonal/>
    </border>
    <border>
      <left/>
      <right style="thin">
        <color indexed="64"/>
      </right>
      <top style="thin">
        <color theme="1"/>
      </top>
      <bottom/>
      <diagonal/>
    </border>
    <border>
      <left style="thin">
        <color indexed="64"/>
      </left>
      <right style="dashed">
        <color theme="9" tint="-0.24994659260841701"/>
      </right>
      <top style="thin">
        <color indexed="64"/>
      </top>
      <bottom/>
      <diagonal/>
    </border>
    <border>
      <left style="thin">
        <color indexed="64"/>
      </left>
      <right style="dashed">
        <color theme="9" tint="-0.24994659260841701"/>
      </right>
      <top/>
      <bottom/>
      <diagonal/>
    </border>
    <border>
      <left style="thin">
        <color theme="1"/>
      </left>
      <right style="thin">
        <color theme="1"/>
      </right>
      <top/>
      <bottom/>
      <diagonal/>
    </border>
    <border>
      <left style="thin">
        <color theme="1"/>
      </left>
      <right style="thin">
        <color auto="1"/>
      </right>
      <top/>
      <bottom/>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top style="thin">
        <color auto="1"/>
      </top>
      <bottom style="thin">
        <color indexed="64"/>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s>
  <cellStyleXfs count="52">
    <xf numFmtId="0" fontId="0" fillId="0" borderId="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23" borderId="4" applyNumberFormat="0" applyFont="0" applyAlignment="0" applyProtection="0"/>
    <xf numFmtId="9" fontId="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9" fillId="0" borderId="8" applyNumberFormat="0" applyFill="0" applyAlignment="0" applyProtection="0"/>
    <xf numFmtId="0" fontId="19" fillId="0" borderId="9" applyNumberFormat="0" applyFill="0" applyAlignment="0" applyProtection="0"/>
    <xf numFmtId="0" fontId="20" fillId="0" borderId="0"/>
    <xf numFmtId="0" fontId="1" fillId="0" borderId="0"/>
    <xf numFmtId="0" fontId="33" fillId="0" borderId="0"/>
    <xf numFmtId="0" fontId="32" fillId="0" borderId="0"/>
    <xf numFmtId="9" fontId="20" fillId="0" borderId="0" applyFont="0" applyFill="0" applyBorder="0" applyAlignment="0" applyProtection="0"/>
  </cellStyleXfs>
  <cellXfs count="551">
    <xf numFmtId="0" fontId="0" fillId="0" borderId="0" xfId="0"/>
    <xf numFmtId="0" fontId="23" fillId="0" borderId="0" xfId="0" applyFont="1" applyBorder="1"/>
    <xf numFmtId="0" fontId="23" fillId="0" borderId="11" xfId="0" applyFont="1" applyFill="1" applyBorder="1" applyAlignment="1">
      <alignment horizontal="center"/>
    </xf>
    <xf numFmtId="0" fontId="23" fillId="0" borderId="10" xfId="0" applyFont="1" applyBorder="1" applyAlignment="1" applyProtection="1">
      <alignment horizontal="justify" vertical="center" wrapText="1"/>
      <protection locked="0"/>
    </xf>
    <xf numFmtId="14" fontId="23" fillId="0" borderId="16" xfId="0" applyNumberFormat="1"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14" fontId="23" fillId="0" borderId="10" xfId="0" applyNumberFormat="1" applyFont="1" applyBorder="1" applyAlignment="1" applyProtection="1">
      <alignment horizontal="center" vertical="center"/>
      <protection locked="0"/>
    </xf>
    <xf numFmtId="0" fontId="23" fillId="0" borderId="23"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11" xfId="0"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protection locked="0"/>
    </xf>
    <xf numFmtId="0" fontId="23" fillId="0" borderId="11" xfId="0"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protection locked="0"/>
    </xf>
    <xf numFmtId="0" fontId="23" fillId="24" borderId="0" xfId="0" applyFont="1" applyFill="1" applyBorder="1"/>
    <xf numFmtId="0" fontId="25" fillId="0" borderId="31" xfId="0" applyFont="1" applyFill="1" applyBorder="1" applyAlignment="1">
      <alignment horizontal="left" vertical="center"/>
    </xf>
    <xf numFmtId="0" fontId="23" fillId="24" borderId="31" xfId="0" applyFont="1" applyFill="1" applyBorder="1" applyAlignment="1" applyProtection="1">
      <alignment horizontal="left" vertical="center" wrapText="1"/>
      <protection locked="0"/>
    </xf>
    <xf numFmtId="0" fontId="23" fillId="24" borderId="35" xfId="0" applyFont="1" applyFill="1" applyBorder="1" applyAlignment="1" applyProtection="1">
      <alignment horizontal="left" vertical="center" wrapText="1"/>
      <protection locked="0"/>
    </xf>
    <xf numFmtId="0" fontId="23" fillId="0" borderId="0" xfId="0" applyFont="1" applyFill="1" applyBorder="1"/>
    <xf numFmtId="0" fontId="25" fillId="37" borderId="21" xfId="0" applyFont="1" applyFill="1" applyBorder="1" applyAlignment="1">
      <alignment horizontal="center" vertical="center" textRotation="90"/>
    </xf>
    <xf numFmtId="0" fontId="25"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10" xfId="0" applyFont="1" applyBorder="1" applyAlignment="1" applyProtection="1">
      <alignment horizontal="center" vertical="center"/>
      <protection hidden="1"/>
    </xf>
    <xf numFmtId="0" fontId="23" fillId="0" borderId="10" xfId="0" applyFont="1" applyBorder="1" applyAlignment="1" applyProtection="1">
      <alignment horizontal="center" vertical="center" textRotation="90"/>
      <protection locked="0"/>
    </xf>
    <xf numFmtId="9" fontId="23" fillId="0" borderId="10" xfId="0" applyNumberFormat="1" applyFont="1" applyBorder="1" applyAlignment="1" applyProtection="1">
      <alignment horizontal="center" vertical="center"/>
      <protection hidden="1"/>
    </xf>
    <xf numFmtId="0" fontId="23" fillId="0" borderId="18" xfId="0" applyFont="1" applyBorder="1" applyAlignment="1" applyProtection="1">
      <alignment horizontal="center" vertical="center" textRotation="90"/>
      <protection locked="0"/>
    </xf>
    <xf numFmtId="0" fontId="23" fillId="0" borderId="19" xfId="0" applyFont="1" applyBorder="1" applyAlignment="1" applyProtection="1">
      <alignment horizontal="center" vertical="center" textRotation="90"/>
      <protection locked="0"/>
    </xf>
    <xf numFmtId="0" fontId="23" fillId="0" borderId="13" xfId="0" applyFont="1" applyBorder="1" applyAlignment="1" applyProtection="1">
      <alignment horizontal="center" vertical="center" textRotation="90"/>
      <protection locked="0"/>
    </xf>
    <xf numFmtId="165" fontId="23" fillId="0" borderId="21" xfId="51" applyNumberFormat="1" applyFont="1" applyBorder="1" applyAlignment="1">
      <alignment horizontal="center" vertical="center"/>
    </xf>
    <xf numFmtId="0" fontId="25" fillId="0" borderId="15" xfId="0" applyFont="1" applyFill="1" applyBorder="1" applyAlignment="1" applyProtection="1">
      <alignment horizontal="center" vertical="center" textRotation="90" wrapText="1"/>
      <protection hidden="1"/>
    </xf>
    <xf numFmtId="0" fontId="25" fillId="0" borderId="10" xfId="0" applyFont="1" applyFill="1" applyBorder="1" applyAlignment="1" applyProtection="1">
      <alignment horizontal="center" vertical="center" textRotation="90" wrapText="1"/>
      <protection hidden="1"/>
    </xf>
    <xf numFmtId="0" fontId="25" fillId="0" borderId="10" xfId="0" applyFont="1" applyBorder="1" applyAlignment="1" applyProtection="1">
      <alignment horizontal="center" vertical="center" textRotation="90"/>
      <protection hidden="1"/>
    </xf>
    <xf numFmtId="0" fontId="23" fillId="24" borderId="0" xfId="0" applyFont="1" applyFill="1" applyBorder="1" applyAlignment="1">
      <alignment vertical="center"/>
    </xf>
    <xf numFmtId="0" fontId="23" fillId="0" borderId="0" xfId="0" applyFont="1" applyBorder="1" applyAlignment="1">
      <alignment vertical="center"/>
    </xf>
    <xf numFmtId="0" fontId="23" fillId="0" borderId="39" xfId="0" applyFont="1" applyBorder="1" applyAlignment="1" applyProtection="1">
      <alignment horizontal="center" vertical="center"/>
      <protection hidden="1"/>
    </xf>
    <xf numFmtId="0" fontId="23" fillId="0" borderId="39" xfId="0" applyFont="1" applyBorder="1" applyAlignment="1" applyProtection="1">
      <alignment horizontal="center" vertical="center" textRotation="90"/>
      <protection locked="0"/>
    </xf>
    <xf numFmtId="9" fontId="23" fillId="0" borderId="39" xfId="0" applyNumberFormat="1" applyFont="1" applyBorder="1" applyAlignment="1" applyProtection="1">
      <alignment horizontal="center" vertical="center"/>
      <protection hidden="1"/>
    </xf>
    <xf numFmtId="0" fontId="23" fillId="0" borderId="40" xfId="0" applyFont="1" applyBorder="1" applyAlignment="1" applyProtection="1">
      <alignment horizontal="center" vertical="center" textRotation="90"/>
      <protection locked="0"/>
    </xf>
    <xf numFmtId="0" fontId="23" fillId="0" borderId="41" xfId="0" applyFont="1" applyBorder="1" applyAlignment="1" applyProtection="1">
      <alignment horizontal="center" vertical="center" textRotation="90"/>
      <protection locked="0"/>
    </xf>
    <xf numFmtId="0" fontId="23" fillId="0" borderId="42" xfId="0" applyFont="1" applyBorder="1" applyAlignment="1" applyProtection="1">
      <alignment horizontal="center" vertical="center" textRotation="90"/>
      <protection locked="0"/>
    </xf>
    <xf numFmtId="0" fontId="25" fillId="0" borderId="43" xfId="0" applyFont="1" applyFill="1" applyBorder="1" applyAlignment="1" applyProtection="1">
      <alignment horizontal="center" vertical="center" textRotation="90" wrapText="1"/>
      <protection hidden="1"/>
    </xf>
    <xf numFmtId="9" fontId="23" fillId="0" borderId="11" xfId="0" applyNumberFormat="1" applyFont="1" applyBorder="1" applyAlignment="1" applyProtection="1">
      <alignment horizontal="center" vertical="center"/>
      <protection hidden="1"/>
    </xf>
    <xf numFmtId="0" fontId="25" fillId="0" borderId="11" xfId="0" applyFont="1" applyFill="1" applyBorder="1" applyAlignment="1" applyProtection="1">
      <alignment horizontal="center" vertical="center" textRotation="90" wrapText="1"/>
      <protection hidden="1"/>
    </xf>
    <xf numFmtId="9" fontId="23" fillId="0" borderId="13" xfId="0" applyNumberFormat="1" applyFont="1" applyBorder="1" applyAlignment="1" applyProtection="1">
      <alignment horizontal="center" vertical="center"/>
      <protection hidden="1"/>
    </xf>
    <xf numFmtId="0" fontId="25" fillId="0" borderId="11" xfId="0" applyFont="1" applyBorder="1" applyAlignment="1" applyProtection="1">
      <alignment horizontal="center" vertical="center" textRotation="90"/>
      <protection hidden="1"/>
    </xf>
    <xf numFmtId="0" fontId="23" fillId="0" borderId="13" xfId="0" applyFont="1" applyBorder="1" applyAlignment="1" applyProtection="1">
      <alignment horizontal="center" vertical="center" wrapText="1"/>
      <protection locked="0"/>
    </xf>
    <xf numFmtId="0" fontId="23" fillId="0" borderId="11" xfId="0" applyFont="1" applyBorder="1" applyAlignment="1" applyProtection="1">
      <alignment horizontal="justify" vertical="top" wrapText="1"/>
      <protection locked="0"/>
    </xf>
    <xf numFmtId="0" fontId="23" fillId="0" borderId="11" xfId="0" applyFont="1" applyBorder="1" applyAlignment="1" applyProtection="1">
      <alignment horizontal="center" vertical="center" textRotation="90"/>
      <protection locked="0"/>
    </xf>
    <xf numFmtId="0" fontId="23" fillId="0" borderId="11" xfId="0" applyFont="1" applyBorder="1" applyAlignment="1" applyProtection="1">
      <alignment horizontal="justify" vertical="center" wrapText="1"/>
      <protection locked="0"/>
    </xf>
    <xf numFmtId="0" fontId="23" fillId="0" borderId="16" xfId="0" applyFont="1" applyBorder="1" applyAlignment="1" applyProtection="1">
      <alignment horizontal="justify" vertical="center" wrapText="1"/>
      <protection locked="0"/>
    </xf>
    <xf numFmtId="0" fontId="23" fillId="0" borderId="11"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hidden="1"/>
    </xf>
    <xf numFmtId="0" fontId="23" fillId="0" borderId="0" xfId="0" applyFont="1" applyBorder="1" applyAlignment="1">
      <alignment horizontal="center" vertical="center"/>
    </xf>
    <xf numFmtId="0" fontId="23" fillId="0" borderId="0" xfId="0" applyFont="1" applyBorder="1" applyAlignment="1">
      <alignment horizontal="center"/>
    </xf>
    <xf numFmtId="0" fontId="25" fillId="0" borderId="11" xfId="0" applyFont="1" applyFill="1" applyBorder="1" applyAlignment="1" applyProtection="1">
      <alignment horizontal="center" vertical="center" wrapText="1"/>
      <protection hidden="1"/>
    </xf>
    <xf numFmtId="9" fontId="23" fillId="0" borderId="26" xfId="0" applyNumberFormat="1" applyFont="1" applyBorder="1" applyAlignment="1" applyProtection="1">
      <alignment horizontal="center" vertical="center" wrapText="1"/>
      <protection hidden="1"/>
    </xf>
    <xf numFmtId="0" fontId="23" fillId="0" borderId="11" xfId="0" applyFont="1" applyFill="1" applyBorder="1" applyAlignment="1" applyProtection="1">
      <alignment horizontal="justify" vertical="center" wrapText="1"/>
      <protection locked="0"/>
    </xf>
    <xf numFmtId="0" fontId="25" fillId="0" borderId="16" xfId="0" applyFont="1" applyFill="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9" fontId="23" fillId="0" borderId="25" xfId="0" applyNumberFormat="1" applyFont="1" applyBorder="1" applyAlignment="1" applyProtection="1">
      <alignment horizontal="center" vertical="center" wrapText="1"/>
      <protection locked="0"/>
    </xf>
    <xf numFmtId="0" fontId="25" fillId="0" borderId="17" xfId="0" applyFont="1" applyFill="1" applyBorder="1" applyAlignment="1" applyProtection="1">
      <alignment horizontal="center" vertical="center" wrapText="1"/>
      <protection hidden="1"/>
    </xf>
    <xf numFmtId="0" fontId="25" fillId="0" borderId="16" xfId="0" applyFont="1" applyBorder="1" applyAlignment="1" applyProtection="1">
      <alignment horizontal="center" vertical="center"/>
      <protection hidden="1"/>
    </xf>
    <xf numFmtId="0" fontId="29" fillId="0" borderId="23" xfId="0" applyFont="1" applyBorder="1" applyAlignment="1" applyProtection="1">
      <alignment horizontal="center" vertical="center" wrapText="1"/>
      <protection locked="0"/>
    </xf>
    <xf numFmtId="9" fontId="23" fillId="0" borderId="11" xfId="0" applyNumberFormat="1" applyFont="1" applyBorder="1" applyAlignment="1" applyProtection="1">
      <alignment horizontal="center" vertical="center" wrapText="1"/>
      <protection hidden="1"/>
    </xf>
    <xf numFmtId="9" fontId="23" fillId="0" borderId="11" xfId="0" applyNumberFormat="1" applyFont="1" applyBorder="1" applyAlignment="1" applyProtection="1">
      <alignment horizontal="center" vertical="center" wrapText="1"/>
      <protection locked="0"/>
    </xf>
    <xf numFmtId="0" fontId="25" fillId="0" borderId="11" xfId="0" applyFont="1" applyBorder="1" applyAlignment="1" applyProtection="1">
      <alignment horizontal="center" vertical="center"/>
      <protection hidden="1"/>
    </xf>
    <xf numFmtId="9" fontId="23" fillId="0" borderId="11" xfId="0" applyNumberFormat="1" applyFont="1" applyFill="1" applyBorder="1" applyAlignment="1" applyProtection="1">
      <alignment horizontal="center" vertical="center"/>
      <protection hidden="1"/>
    </xf>
    <xf numFmtId="0" fontId="25" fillId="0" borderId="11" xfId="0" applyFont="1" applyFill="1" applyBorder="1" applyAlignment="1" applyProtection="1">
      <alignment horizontal="center" vertical="center" textRotation="90"/>
      <protection hidden="1"/>
    </xf>
    <xf numFmtId="0" fontId="23" fillId="0" borderId="11" xfId="0" applyFont="1" applyFill="1" applyBorder="1" applyAlignment="1" applyProtection="1">
      <alignment horizontal="center" vertical="center" textRotation="90"/>
      <protection locked="0"/>
    </xf>
    <xf numFmtId="0" fontId="23" fillId="0" borderId="11"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center" vertical="center"/>
      <protection locked="0"/>
    </xf>
    <xf numFmtId="0" fontId="23" fillId="40" borderId="26" xfId="0" applyFont="1" applyFill="1" applyBorder="1" applyAlignment="1" applyProtection="1">
      <alignment horizontal="justify" vertical="center"/>
    </xf>
    <xf numFmtId="0" fontId="23" fillId="0" borderId="12" xfId="0" applyFont="1" applyFill="1" applyBorder="1" applyAlignment="1" applyProtection="1">
      <alignment horizontal="justify" vertical="center" wrapText="1"/>
      <protection locked="0"/>
    </xf>
    <xf numFmtId="0" fontId="23" fillId="0" borderId="16" xfId="0" applyFont="1" applyBorder="1" applyAlignment="1" applyProtection="1">
      <alignment horizontal="center" vertical="center"/>
      <protection hidden="1"/>
    </xf>
    <xf numFmtId="0" fontId="23" fillId="0" borderId="16" xfId="0" applyFont="1" applyBorder="1" applyAlignment="1" applyProtection="1">
      <alignment horizontal="center" vertical="center" textRotation="90"/>
      <protection locked="0"/>
    </xf>
    <xf numFmtId="9" fontId="23" fillId="0" borderId="16" xfId="0" applyNumberFormat="1" applyFont="1" applyBorder="1" applyAlignment="1" applyProtection="1">
      <alignment horizontal="center" vertical="center"/>
      <protection hidden="1"/>
    </xf>
    <xf numFmtId="0" fontId="23" fillId="0" borderId="20" xfId="0" applyFont="1" applyBorder="1" applyAlignment="1" applyProtection="1">
      <alignment horizontal="center" vertical="center" textRotation="90"/>
      <protection locked="0"/>
    </xf>
    <xf numFmtId="0" fontId="23" fillId="0" borderId="49" xfId="0" applyFont="1" applyBorder="1" applyAlignment="1" applyProtection="1">
      <alignment horizontal="center" vertical="center" textRotation="90"/>
      <protection locked="0"/>
    </xf>
    <xf numFmtId="0" fontId="23" fillId="0" borderId="22" xfId="0" applyFont="1" applyBorder="1" applyAlignment="1" applyProtection="1">
      <alignment horizontal="center" vertical="center" textRotation="90"/>
      <protection locked="0"/>
    </xf>
    <xf numFmtId="165" fontId="23" fillId="0" borderId="26" xfId="51" applyNumberFormat="1" applyFont="1" applyBorder="1" applyAlignment="1">
      <alignment horizontal="center" vertical="center"/>
    </xf>
    <xf numFmtId="0" fontId="25" fillId="0" borderId="17" xfId="0" applyFont="1" applyFill="1" applyBorder="1" applyAlignment="1" applyProtection="1">
      <alignment horizontal="center" vertical="center" textRotation="90" wrapText="1"/>
      <protection hidden="1"/>
    </xf>
    <xf numFmtId="0" fontId="25" fillId="0" borderId="16" xfId="0" applyFont="1" applyFill="1" applyBorder="1" applyAlignment="1" applyProtection="1">
      <alignment horizontal="center" vertical="center" textRotation="90" wrapText="1"/>
      <protection hidden="1"/>
    </xf>
    <xf numFmtId="0" fontId="25" fillId="0" borderId="16" xfId="0" applyFont="1" applyBorder="1" applyAlignment="1" applyProtection="1">
      <alignment horizontal="center" vertical="center" textRotation="90"/>
      <protection hidden="1"/>
    </xf>
    <xf numFmtId="0" fontId="23" fillId="0" borderId="12" xfId="0" applyFont="1" applyBorder="1" applyAlignment="1" applyProtection="1">
      <alignment horizontal="center" vertical="center" textRotation="90"/>
      <protection locked="0"/>
    </xf>
    <xf numFmtId="0" fontId="29" fillId="0" borderId="11" xfId="0" applyFont="1" applyBorder="1" applyAlignment="1" applyProtection="1">
      <alignment horizontal="center" vertical="center" wrapText="1"/>
      <protection locked="0"/>
    </xf>
    <xf numFmtId="165" fontId="23" fillId="0" borderId="11" xfId="51" applyNumberFormat="1" applyFont="1" applyBorder="1" applyAlignment="1">
      <alignment horizontal="center" vertical="center"/>
    </xf>
    <xf numFmtId="0" fontId="26" fillId="0" borderId="11"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3" fillId="0" borderId="11" xfId="0" applyFont="1" applyFill="1" applyBorder="1" applyAlignment="1" applyProtection="1">
      <alignment horizontal="center" vertical="center"/>
      <protection hidden="1"/>
    </xf>
    <xf numFmtId="165" fontId="23" fillId="0" borderId="11" xfId="51" applyNumberFormat="1" applyFont="1" applyFill="1" applyBorder="1" applyAlignment="1">
      <alignment horizontal="center" vertical="center"/>
    </xf>
    <xf numFmtId="14" fontId="23" fillId="0" borderId="11" xfId="0" applyNumberFormat="1" applyFont="1" applyFill="1" applyBorder="1" applyAlignment="1" applyProtection="1">
      <alignment horizontal="center" vertical="center"/>
      <protection locked="0"/>
    </xf>
    <xf numFmtId="0" fontId="23" fillId="0" borderId="11" xfId="0" applyFont="1" applyBorder="1" applyAlignment="1" applyProtection="1">
      <alignment horizontal="center" vertical="center" textRotation="90"/>
      <protection locked="0"/>
    </xf>
    <xf numFmtId="0" fontId="23" fillId="0" borderId="11" xfId="0" applyFont="1" applyBorder="1" applyAlignment="1">
      <alignment horizontal="justify" vertical="top" wrapText="1"/>
    </xf>
    <xf numFmtId="0" fontId="23" fillId="24" borderId="12" xfId="0" applyFont="1" applyFill="1" applyBorder="1" applyAlignment="1">
      <alignment horizontal="justify" vertical="top" wrapText="1"/>
    </xf>
    <xf numFmtId="0" fontId="25" fillId="0" borderId="35" xfId="0" applyFont="1" applyFill="1" applyBorder="1" applyAlignment="1">
      <alignment horizontal="left" vertical="center"/>
    </xf>
    <xf numFmtId="0" fontId="23" fillId="42" borderId="38" xfId="0" applyFont="1" applyFill="1" applyBorder="1" applyAlignment="1" applyProtection="1">
      <alignment horizontal="justify" vertical="center"/>
    </xf>
    <xf numFmtId="0" fontId="25" fillId="37" borderId="26" xfId="0" applyFont="1" applyFill="1" applyBorder="1" applyAlignment="1">
      <alignment horizontal="center" vertical="center" textRotation="90"/>
    </xf>
    <xf numFmtId="9" fontId="23" fillId="0" borderId="11" xfId="0" applyNumberFormat="1" applyFont="1" applyBorder="1" applyAlignment="1" applyProtection="1">
      <alignment horizontal="center" vertical="center" wrapText="1"/>
      <protection hidden="1"/>
    </xf>
    <xf numFmtId="0" fontId="25" fillId="0" borderId="11" xfId="0" applyFont="1" applyBorder="1" applyAlignment="1" applyProtection="1">
      <alignment horizontal="center" vertical="center"/>
      <protection hidden="1"/>
    </xf>
    <xf numFmtId="0" fontId="23" fillId="0" borderId="11" xfId="0" applyFont="1" applyBorder="1" applyAlignment="1" applyProtection="1">
      <alignment horizontal="center" vertical="center" textRotation="90"/>
      <protection locked="0"/>
    </xf>
    <xf numFmtId="0" fontId="23" fillId="0" borderId="11" xfId="0" applyFont="1" applyBorder="1" applyAlignment="1" applyProtection="1">
      <alignment horizontal="center" vertical="center"/>
      <protection locked="0"/>
    </xf>
    <xf numFmtId="0" fontId="25" fillId="0" borderId="11" xfId="0" applyFont="1" applyFill="1" applyBorder="1" applyAlignment="1" applyProtection="1">
      <alignment horizontal="center" vertical="center" wrapText="1"/>
      <protection hidden="1"/>
    </xf>
    <xf numFmtId="9" fontId="23" fillId="0" borderId="11" xfId="0" applyNumberFormat="1"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protection locked="0"/>
    </xf>
    <xf numFmtId="0" fontId="23" fillId="0" borderId="12" xfId="0" applyFont="1" applyBorder="1" applyAlignment="1" applyProtection="1">
      <alignment horizontal="justify" vertical="center" wrapText="1"/>
      <protection locked="0"/>
    </xf>
    <xf numFmtId="0" fontId="23" fillId="0" borderId="12" xfId="0" applyFont="1" applyBorder="1" applyAlignment="1" applyProtection="1">
      <alignment horizontal="center" vertical="center"/>
      <protection hidden="1"/>
    </xf>
    <xf numFmtId="9" fontId="23" fillId="0" borderId="12" xfId="0" applyNumberFormat="1" applyFont="1" applyBorder="1" applyAlignment="1" applyProtection="1">
      <alignment horizontal="center" vertical="center"/>
      <protection hidden="1"/>
    </xf>
    <xf numFmtId="165" fontId="23" fillId="0" borderId="12" xfId="51" applyNumberFormat="1" applyFont="1" applyBorder="1" applyAlignment="1">
      <alignment horizontal="center" vertical="center"/>
    </xf>
    <xf numFmtId="0" fontId="25" fillId="0" borderId="12" xfId="0" applyFont="1" applyFill="1" applyBorder="1" applyAlignment="1" applyProtection="1">
      <alignment horizontal="center" vertical="center" textRotation="90" wrapText="1"/>
      <protection hidden="1"/>
    </xf>
    <xf numFmtId="0" fontId="25" fillId="0" borderId="12" xfId="0" applyFont="1" applyBorder="1" applyAlignment="1" applyProtection="1">
      <alignment horizontal="center" vertical="center" textRotation="90"/>
      <protection hidden="1"/>
    </xf>
    <xf numFmtId="0" fontId="23" fillId="29" borderId="11" xfId="0" applyFont="1" applyFill="1" applyBorder="1" applyAlignment="1" applyProtection="1">
      <alignment horizontal="justify" vertical="center"/>
    </xf>
    <xf numFmtId="0" fontId="29" fillId="0" borderId="11" xfId="0" applyFont="1" applyBorder="1" applyAlignment="1" applyProtection="1">
      <alignment horizontal="justify" vertical="center" wrapText="1"/>
      <protection locked="0"/>
    </xf>
    <xf numFmtId="0" fontId="23" fillId="0" borderId="11" xfId="0" applyFont="1" applyBorder="1" applyAlignment="1">
      <alignment vertical="center"/>
    </xf>
    <xf numFmtId="0" fontId="23" fillId="0" borderId="10" xfId="0" applyFont="1" applyBorder="1" applyAlignment="1" applyProtection="1">
      <alignment horizontal="center" vertical="center" wrapText="1"/>
      <protection locked="0"/>
    </xf>
    <xf numFmtId="14" fontId="23" fillId="0" borderId="10" xfId="0" applyNumberFormat="1" applyFont="1" applyBorder="1" applyAlignment="1" applyProtection="1">
      <alignment horizontal="center" vertical="center"/>
      <protection locked="0"/>
    </xf>
    <xf numFmtId="0" fontId="25" fillId="0" borderId="11" xfId="0" applyFont="1" applyFill="1" applyBorder="1" applyAlignment="1" applyProtection="1">
      <alignment horizontal="center" vertical="center" wrapText="1"/>
      <protection hidden="1"/>
    </xf>
    <xf numFmtId="0" fontId="23" fillId="0" borderId="10" xfId="0" applyFont="1" applyBorder="1" applyAlignment="1" applyProtection="1">
      <alignment horizontal="center" vertical="center" textRotation="90"/>
      <protection locked="0"/>
    </xf>
    <xf numFmtId="0" fontId="23" fillId="0" borderId="10" xfId="0" applyFont="1" applyBorder="1" applyAlignment="1" applyProtection="1">
      <alignment horizontal="center" vertical="center"/>
      <protection locked="0"/>
    </xf>
    <xf numFmtId="9" fontId="23" fillId="0" borderId="11" xfId="0" applyNumberFormat="1" applyFont="1" applyBorder="1" applyAlignment="1" applyProtection="1">
      <alignment horizontal="center" vertical="center" wrapText="1"/>
      <protection hidden="1"/>
    </xf>
    <xf numFmtId="0" fontId="25" fillId="0" borderId="11" xfId="0" applyFont="1" applyBorder="1" applyAlignment="1" applyProtection="1">
      <alignment horizontal="center" vertical="center"/>
      <protection hidden="1"/>
    </xf>
    <xf numFmtId="0" fontId="23" fillId="0" borderId="11" xfId="0" applyFont="1" applyBorder="1" applyAlignment="1" applyProtection="1">
      <alignment horizontal="center" vertical="center" textRotation="90"/>
      <protection locked="0"/>
    </xf>
    <xf numFmtId="0" fontId="23" fillId="0" borderId="11" xfId="0" applyFont="1" applyBorder="1" applyAlignment="1" applyProtection="1">
      <alignment horizontal="center" vertical="center"/>
      <protection locked="0"/>
    </xf>
    <xf numFmtId="9" fontId="23" fillId="0" borderId="11" xfId="0" applyNumberFormat="1"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protection locked="0"/>
    </xf>
    <xf numFmtId="0" fontId="23" fillId="24" borderId="35" xfId="0" applyFont="1" applyFill="1" applyBorder="1" applyAlignment="1" applyProtection="1">
      <alignment horizontal="left" vertical="center" wrapText="1"/>
      <protection locked="0"/>
    </xf>
    <xf numFmtId="0" fontId="23" fillId="0" borderId="11" xfId="0" applyFont="1" applyFill="1" applyBorder="1" applyAlignment="1" applyProtection="1">
      <alignment horizontal="center" vertical="center"/>
      <protection locked="0"/>
    </xf>
    <xf numFmtId="0" fontId="23" fillId="0" borderId="11" xfId="0" applyFont="1" applyFill="1" applyBorder="1" applyAlignment="1" applyProtection="1">
      <alignment horizontal="left" vertical="center" wrapText="1"/>
      <protection locked="0"/>
    </xf>
    <xf numFmtId="0" fontId="23" fillId="0" borderId="11" xfId="0" applyFont="1" applyBorder="1" applyAlignment="1" applyProtection="1">
      <alignment horizontal="left" vertical="center" wrapText="1"/>
      <protection locked="0"/>
    </xf>
    <xf numFmtId="0" fontId="29" fillId="24" borderId="11" xfId="0" applyFont="1" applyFill="1" applyBorder="1" applyAlignment="1" applyProtection="1">
      <alignment horizontal="justify" vertical="center" wrapText="1"/>
      <protection locked="0"/>
    </xf>
    <xf numFmtId="0" fontId="23" fillId="24" borderId="12" xfId="0" applyFont="1" applyFill="1" applyBorder="1" applyAlignment="1" applyProtection="1">
      <alignment horizontal="center" vertical="center" textRotation="90"/>
      <protection locked="0"/>
    </xf>
    <xf numFmtId="165" fontId="23" fillId="0" borderId="36" xfId="51" applyNumberFormat="1" applyFont="1" applyBorder="1" applyAlignment="1">
      <alignment horizontal="center" vertical="center"/>
    </xf>
    <xf numFmtId="0" fontId="23" fillId="0" borderId="21" xfId="0" applyFont="1" applyBorder="1" applyAlignment="1" applyProtection="1">
      <alignment horizontal="center" vertical="center"/>
    </xf>
    <xf numFmtId="0" fontId="23" fillId="0" borderId="21" xfId="0" applyFont="1" applyBorder="1" applyAlignment="1" applyProtection="1">
      <alignment horizontal="justify" vertical="center" wrapText="1"/>
      <protection locked="0"/>
    </xf>
    <xf numFmtId="0" fontId="23" fillId="0" borderId="43" xfId="0" applyFont="1" applyBorder="1" applyAlignment="1" applyProtection="1">
      <alignment horizontal="center" vertical="center"/>
      <protection hidden="1"/>
    </xf>
    <xf numFmtId="0" fontId="23" fillId="0" borderId="26"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protection locked="0"/>
    </xf>
    <xf numFmtId="9" fontId="23" fillId="0" borderId="36" xfId="0" applyNumberFormat="1" applyFont="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protection hidden="1"/>
    </xf>
    <xf numFmtId="0" fontId="25" fillId="0" borderId="45" xfId="0" applyFont="1" applyFill="1" applyBorder="1" applyAlignment="1" applyProtection="1">
      <alignment horizontal="center" vertical="center" textRotation="90" wrapText="1"/>
      <protection hidden="1"/>
    </xf>
    <xf numFmtId="0" fontId="23" fillId="0" borderId="11" xfId="0" applyFont="1" applyBorder="1" applyAlignment="1" applyProtection="1">
      <alignment vertical="center" wrapText="1"/>
      <protection locked="0"/>
    </xf>
    <xf numFmtId="9" fontId="23" fillId="0" borderId="26" xfId="0" applyNumberFormat="1"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protection locked="0"/>
    </xf>
    <xf numFmtId="0" fontId="25" fillId="0" borderId="48" xfId="0" applyFont="1" applyFill="1" applyBorder="1" applyAlignment="1" applyProtection="1">
      <alignment horizontal="center" vertical="center" wrapText="1"/>
      <protection hidden="1"/>
    </xf>
    <xf numFmtId="0" fontId="25" fillId="0" borderId="26" xfId="0" applyFont="1" applyFill="1" applyBorder="1" applyAlignment="1" applyProtection="1">
      <alignment horizontal="center" vertical="center" wrapText="1"/>
      <protection hidden="1"/>
    </xf>
    <xf numFmtId="0" fontId="23" fillId="0" borderId="51" xfId="0" applyFont="1" applyBorder="1" applyAlignment="1" applyProtection="1">
      <alignment horizontal="center" vertical="center" textRotation="90"/>
      <protection locked="0"/>
    </xf>
    <xf numFmtId="0" fontId="23" fillId="0" borderId="50" xfId="0" applyFont="1" applyBorder="1" applyAlignment="1" applyProtection="1">
      <alignment horizontal="center" vertical="center" textRotation="90"/>
      <protection locked="0"/>
    </xf>
    <xf numFmtId="0" fontId="23" fillId="0" borderId="25" xfId="0" applyFont="1" applyBorder="1" applyAlignment="1" applyProtection="1">
      <alignment horizontal="center" vertical="center" textRotation="90"/>
      <protection locked="0"/>
    </xf>
    <xf numFmtId="0" fontId="23" fillId="0" borderId="12" xfId="0" applyFont="1" applyBorder="1" applyAlignment="1">
      <alignment horizontal="center" vertical="center"/>
    </xf>
    <xf numFmtId="0" fontId="23" fillId="0" borderId="23" xfId="0" applyFont="1" applyBorder="1" applyAlignment="1" applyProtection="1">
      <alignment vertical="center" wrapText="1"/>
      <protection locked="0"/>
    </xf>
    <xf numFmtId="0" fontId="23" fillId="24" borderId="11" xfId="0" applyFont="1" applyFill="1" applyBorder="1" applyAlignment="1">
      <alignment vertical="top" wrapText="1"/>
    </xf>
    <xf numFmtId="0" fontId="23" fillId="0" borderId="10"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protection locked="0"/>
    </xf>
    <xf numFmtId="14" fontId="23" fillId="0" borderId="11" xfId="0" applyNumberFormat="1" applyFont="1" applyBorder="1" applyAlignment="1" applyProtection="1">
      <alignment vertical="center"/>
      <protection locked="0"/>
    </xf>
    <xf numFmtId="0" fontId="23" fillId="0" borderId="11" xfId="0" applyFont="1" applyBorder="1" applyAlignment="1" applyProtection="1">
      <alignment vertical="center"/>
      <protection locked="0"/>
    </xf>
    <xf numFmtId="0" fontId="25" fillId="0" borderId="23" xfId="0" applyFont="1" applyBorder="1" applyAlignment="1" applyProtection="1">
      <alignment horizontal="center" vertical="center"/>
      <protection hidden="1"/>
    </xf>
    <xf numFmtId="0" fontId="25" fillId="0" borderId="16" xfId="0" applyFont="1" applyBorder="1" applyAlignment="1" applyProtection="1">
      <alignment horizontal="center" vertical="center"/>
      <protection hidden="1"/>
    </xf>
    <xf numFmtId="9" fontId="23" fillId="0" borderId="46" xfId="0" applyNumberFormat="1" applyFont="1" applyBorder="1" applyAlignment="1" applyProtection="1">
      <alignment horizontal="center" vertical="center" wrapText="1"/>
      <protection locked="0"/>
    </xf>
    <xf numFmtId="9" fontId="23" fillId="0" borderId="21" xfId="0" applyNumberFormat="1" applyFont="1" applyBorder="1" applyAlignment="1" applyProtection="1">
      <alignment horizontal="center" vertical="center" wrapText="1"/>
      <protection hidden="1"/>
    </xf>
    <xf numFmtId="0" fontId="25" fillId="0" borderId="23" xfId="0" applyFont="1" applyFill="1" applyBorder="1" applyAlignment="1" applyProtection="1">
      <alignment horizontal="center" vertical="center" wrapText="1"/>
      <protection hidden="1"/>
    </xf>
    <xf numFmtId="0" fontId="25" fillId="0" borderId="16" xfId="0" applyFont="1" applyFill="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0" fontId="23" fillId="0" borderId="23"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textRotation="90"/>
      <protection locked="0"/>
    </xf>
    <xf numFmtId="0" fontId="23" fillId="0" borderId="10" xfId="0" applyFont="1" applyBorder="1" applyAlignment="1" applyProtection="1">
      <alignment horizontal="center" vertical="center" textRotation="90"/>
      <protection locked="0"/>
    </xf>
    <xf numFmtId="9" fontId="23" fillId="0" borderId="25" xfId="0" applyNumberFormat="1" applyFont="1" applyBorder="1" applyAlignment="1" applyProtection="1">
      <alignment horizontal="center" vertical="center" wrapText="1"/>
      <protection locked="0"/>
    </xf>
    <xf numFmtId="0" fontId="25" fillId="0" borderId="17" xfId="0" applyFont="1" applyFill="1" applyBorder="1" applyAlignment="1" applyProtection="1">
      <alignment horizontal="center" vertical="center" wrapText="1"/>
      <protection hidden="1"/>
    </xf>
    <xf numFmtId="0" fontId="23" fillId="24" borderId="35" xfId="0" applyFont="1" applyFill="1" applyBorder="1" applyAlignment="1" applyProtection="1">
      <alignment horizontal="left" vertical="center" wrapText="1"/>
      <protection locked="0"/>
    </xf>
    <xf numFmtId="0" fontId="25" fillId="0" borderId="12" xfId="0" applyFont="1" applyFill="1" applyBorder="1" applyAlignment="1" applyProtection="1">
      <alignment horizontal="center" vertical="center" wrapText="1"/>
      <protection hidden="1"/>
    </xf>
    <xf numFmtId="9" fontId="23" fillId="0" borderId="12" xfId="0" applyNumberFormat="1" applyFont="1" applyBorder="1" applyAlignment="1" applyProtection="1">
      <alignment horizontal="center" vertical="center" wrapText="1"/>
      <protection hidden="1"/>
    </xf>
    <xf numFmtId="0" fontId="23" fillId="0" borderId="10" xfId="0" applyFont="1" applyBorder="1" applyAlignment="1" applyProtection="1">
      <alignment horizontal="center" vertical="center"/>
      <protection locked="0"/>
    </xf>
    <xf numFmtId="0" fontId="23" fillId="0" borderId="12" xfId="0" applyFont="1" applyBorder="1" applyAlignment="1" applyProtection="1">
      <alignment horizontal="center" vertical="center" textRotation="90"/>
      <protection locked="0"/>
    </xf>
    <xf numFmtId="0" fontId="23" fillId="0" borderId="12" xfId="0" applyFont="1" applyBorder="1" applyAlignment="1" applyProtection="1">
      <alignment horizontal="center" vertical="center" wrapText="1"/>
      <protection locked="0"/>
    </xf>
    <xf numFmtId="14" fontId="23" fillId="0" borderId="16" xfId="0" applyNumberFormat="1"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9" fontId="23" fillId="0" borderId="26" xfId="0" applyNumberFormat="1" applyFont="1" applyBorder="1" applyAlignment="1" applyProtection="1">
      <alignment horizontal="center" vertical="center" wrapText="1"/>
      <protection hidden="1"/>
    </xf>
    <xf numFmtId="0" fontId="23" fillId="0" borderId="21" xfId="0" applyFont="1" applyBorder="1" applyAlignment="1" applyProtection="1">
      <alignment horizontal="center" vertical="center"/>
      <protection locked="0"/>
    </xf>
    <xf numFmtId="0" fontId="25" fillId="0" borderId="21" xfId="0" applyFont="1" applyFill="1" applyBorder="1" applyAlignment="1" applyProtection="1">
      <alignment horizontal="center" vertical="center" wrapText="1"/>
      <protection hidden="1"/>
    </xf>
    <xf numFmtId="9" fontId="23" fillId="0" borderId="21" xfId="0" applyNumberFormat="1"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protection hidden="1"/>
    </xf>
    <xf numFmtId="0" fontId="23" fillId="0" borderId="52" xfId="0" applyFont="1" applyFill="1" applyBorder="1" applyAlignment="1">
      <alignment horizontal="center"/>
    </xf>
    <xf numFmtId="0" fontId="25" fillId="0" borderId="52" xfId="0" applyFont="1" applyFill="1" applyBorder="1" applyAlignment="1" applyProtection="1">
      <alignment horizontal="center" vertical="center" wrapText="1"/>
      <protection hidden="1"/>
    </xf>
    <xf numFmtId="0" fontId="23" fillId="0" borderId="52" xfId="0" applyFont="1" applyBorder="1" applyAlignment="1">
      <alignment horizontal="justify" vertical="top" wrapText="1"/>
    </xf>
    <xf numFmtId="0" fontId="23" fillId="0" borderId="23" xfId="0" applyFont="1" applyBorder="1" applyAlignment="1" applyProtection="1">
      <alignment horizontal="center" vertical="center"/>
      <protection hidden="1"/>
    </xf>
    <xf numFmtId="9" fontId="23" fillId="0" borderId="24" xfId="0" applyNumberFormat="1" applyFont="1" applyBorder="1" applyAlignment="1" applyProtection="1">
      <alignment horizontal="center" vertical="center" wrapText="1"/>
      <protection hidden="1"/>
    </xf>
    <xf numFmtId="0" fontId="25" fillId="0" borderId="52" xfId="0" applyFont="1" applyBorder="1" applyAlignment="1" applyProtection="1">
      <alignment horizontal="center" vertical="center"/>
      <protection hidden="1"/>
    </xf>
    <xf numFmtId="0" fontId="23" fillId="0" borderId="52" xfId="0" applyFont="1" applyBorder="1" applyAlignment="1" applyProtection="1">
      <alignment horizontal="justify" vertical="center" wrapText="1"/>
      <protection locked="0"/>
    </xf>
    <xf numFmtId="0" fontId="23" fillId="0" borderId="52" xfId="0" applyFont="1" applyBorder="1" applyAlignment="1" applyProtection="1">
      <alignment horizontal="center" vertical="center"/>
      <protection hidden="1"/>
    </xf>
    <xf numFmtId="0" fontId="23" fillId="0" borderId="52" xfId="0" applyFont="1" applyBorder="1" applyAlignment="1" applyProtection="1">
      <alignment horizontal="center" vertical="center" textRotation="90"/>
      <protection locked="0"/>
    </xf>
    <xf numFmtId="9" fontId="23" fillId="0" borderId="52" xfId="0" applyNumberFormat="1" applyFont="1" applyBorder="1" applyAlignment="1" applyProtection="1">
      <alignment horizontal="center" vertical="center"/>
      <protection hidden="1"/>
    </xf>
    <xf numFmtId="165" fontId="23" fillId="0" borderId="52" xfId="51" applyNumberFormat="1" applyFont="1" applyBorder="1" applyAlignment="1">
      <alignment horizontal="center" vertical="center"/>
    </xf>
    <xf numFmtId="0" fontId="25" fillId="0" borderId="52" xfId="0" applyFont="1" applyFill="1" applyBorder="1" applyAlignment="1" applyProtection="1">
      <alignment horizontal="center" vertical="center" textRotation="90" wrapText="1"/>
      <protection hidden="1"/>
    </xf>
    <xf numFmtId="0" fontId="25" fillId="0" borderId="52" xfId="0" applyFont="1" applyBorder="1" applyAlignment="1" applyProtection="1">
      <alignment horizontal="center" vertical="center" textRotation="90"/>
      <protection hidden="1"/>
    </xf>
    <xf numFmtId="0" fontId="23" fillId="0" borderId="52" xfId="0" applyFont="1" applyBorder="1" applyAlignment="1" applyProtection="1">
      <alignment horizontal="center" vertical="center" wrapText="1"/>
      <protection locked="0"/>
    </xf>
    <xf numFmtId="0" fontId="23" fillId="0" borderId="52" xfId="0" applyFont="1" applyBorder="1" applyAlignment="1" applyProtection="1">
      <alignment horizontal="center" vertical="center"/>
      <protection locked="0"/>
    </xf>
    <xf numFmtId="14" fontId="23" fillId="0" borderId="52" xfId="0" applyNumberFormat="1" applyFont="1" applyBorder="1" applyAlignment="1" applyProtection="1">
      <alignment horizontal="center" vertical="center"/>
      <protection locked="0"/>
    </xf>
    <xf numFmtId="0" fontId="23" fillId="0" borderId="52" xfId="0" applyFont="1" applyBorder="1" applyAlignment="1">
      <alignment horizontal="center" vertical="center"/>
    </xf>
    <xf numFmtId="9" fontId="23" fillId="0" borderId="27" xfId="0" applyNumberFormat="1" applyFont="1" applyBorder="1" applyAlignment="1" applyProtection="1">
      <alignment horizontal="center" vertical="center" wrapText="1"/>
      <protection hidden="1"/>
    </xf>
    <xf numFmtId="0" fontId="29" fillId="24" borderId="16" xfId="0" applyFont="1" applyFill="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protection locked="0"/>
    </xf>
    <xf numFmtId="9" fontId="23" fillId="0" borderId="22" xfId="0" applyNumberFormat="1" applyFont="1" applyBorder="1" applyAlignment="1" applyProtection="1">
      <alignment horizontal="center" vertical="center" wrapText="1"/>
      <protection hidden="1"/>
    </xf>
    <xf numFmtId="0" fontId="29" fillId="24" borderId="52" xfId="0" applyFont="1" applyFill="1" applyBorder="1" applyAlignment="1" applyProtection="1">
      <alignment horizontal="justify" vertical="top" wrapText="1"/>
      <protection locked="0"/>
    </xf>
    <xf numFmtId="0" fontId="29" fillId="24" borderId="23" xfId="0" applyFont="1" applyFill="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protection locked="0"/>
    </xf>
    <xf numFmtId="9" fontId="23" fillId="0" borderId="52" xfId="0" applyNumberFormat="1" applyFont="1" applyBorder="1" applyAlignment="1" applyProtection="1">
      <alignment horizontal="center" vertical="center" wrapText="1"/>
      <protection hidden="1"/>
    </xf>
    <xf numFmtId="9" fontId="23" fillId="0" borderId="54" xfId="0" applyNumberFormat="1" applyFont="1" applyBorder="1" applyAlignment="1" applyProtection="1">
      <alignment horizontal="center" vertical="center" wrapText="1"/>
      <protection hidden="1"/>
    </xf>
    <xf numFmtId="0" fontId="23" fillId="0" borderId="52" xfId="0" applyFont="1" applyBorder="1" applyAlignment="1" applyProtection="1">
      <alignment horizontal="justify" vertical="top" wrapText="1"/>
      <protection locked="0"/>
    </xf>
    <xf numFmtId="0" fontId="29" fillId="24" borderId="52" xfId="0" applyFont="1" applyFill="1" applyBorder="1" applyAlignment="1" applyProtection="1">
      <alignment horizontal="justify" vertical="center" wrapText="1"/>
      <protection locked="0"/>
    </xf>
    <xf numFmtId="0" fontId="29" fillId="24" borderId="21" xfId="0" applyFont="1" applyFill="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protection locked="0"/>
    </xf>
    <xf numFmtId="9" fontId="23" fillId="0" borderId="37" xfId="0" applyNumberFormat="1" applyFont="1" applyBorder="1" applyAlignment="1" applyProtection="1">
      <alignment horizontal="center" vertical="center" wrapText="1"/>
      <protection hidden="1"/>
    </xf>
    <xf numFmtId="0" fontId="23" fillId="24" borderId="52" xfId="0" applyFont="1" applyFill="1" applyBorder="1" applyAlignment="1" applyProtection="1">
      <alignment horizontal="justify" vertical="center" wrapText="1"/>
      <protection locked="0"/>
    </xf>
    <xf numFmtId="0" fontId="23" fillId="0" borderId="50" xfId="0" applyFont="1" applyBorder="1" applyAlignment="1" applyProtection="1">
      <alignment horizontal="center" vertical="center" wrapText="1"/>
      <protection locked="0"/>
    </xf>
    <xf numFmtId="0" fontId="29" fillId="24" borderId="51" xfId="0" applyFont="1" applyFill="1" applyBorder="1" applyAlignment="1" applyProtection="1">
      <alignment horizontal="center" vertical="center" wrapText="1"/>
      <protection locked="0"/>
    </xf>
    <xf numFmtId="0" fontId="23" fillId="0" borderId="51" xfId="0" applyFont="1" applyBorder="1" applyAlignment="1" applyProtection="1">
      <alignment horizontal="center" vertical="center"/>
      <protection locked="0"/>
    </xf>
    <xf numFmtId="0" fontId="23" fillId="0" borderId="52" xfId="0" applyFont="1" applyBorder="1" applyAlignment="1">
      <alignment vertical="center" wrapText="1"/>
    </xf>
    <xf numFmtId="0" fontId="23" fillId="24" borderId="52" xfId="0" applyFont="1" applyFill="1" applyBorder="1" applyAlignment="1" applyProtection="1">
      <alignment horizontal="justify" vertical="top" wrapText="1"/>
      <protection locked="0"/>
    </xf>
    <xf numFmtId="0" fontId="29" fillId="24" borderId="52" xfId="0" applyFont="1" applyFill="1" applyBorder="1" applyAlignment="1" applyProtection="1">
      <alignment horizontal="center" vertical="center" wrapText="1"/>
      <protection locked="0"/>
    </xf>
    <xf numFmtId="9" fontId="23" fillId="0" borderId="53" xfId="0" applyNumberFormat="1" applyFont="1" applyBorder="1" applyAlignment="1" applyProtection="1">
      <alignment horizontal="center" vertical="center" wrapText="1"/>
      <protection hidden="1"/>
    </xf>
    <xf numFmtId="0" fontId="23" fillId="0" borderId="52" xfId="0" applyFont="1" applyBorder="1" applyAlignment="1" applyProtection="1">
      <alignment vertical="center" wrapText="1"/>
      <protection locked="0"/>
    </xf>
    <xf numFmtId="0" fontId="23" fillId="0" borderId="21" xfId="0" quotePrefix="1" applyFont="1" applyBorder="1" applyAlignment="1" applyProtection="1">
      <alignment horizontal="center" vertical="center" wrapText="1"/>
      <protection locked="0"/>
    </xf>
    <xf numFmtId="0" fontId="23" fillId="0" borderId="26" xfId="0" quotePrefix="1" applyFont="1" applyBorder="1" applyAlignment="1" applyProtection="1">
      <alignment horizontal="center" vertical="center" wrapText="1"/>
      <protection locked="0"/>
    </xf>
    <xf numFmtId="0" fontId="25" fillId="0" borderId="37" xfId="0" applyFont="1" applyBorder="1" applyAlignment="1" applyProtection="1">
      <alignment horizontal="center" vertical="center"/>
      <protection hidden="1"/>
    </xf>
    <xf numFmtId="0" fontId="23" fillId="0" borderId="37" xfId="0" applyFont="1" applyBorder="1" applyAlignment="1" applyProtection="1">
      <alignment horizontal="justify" vertical="center" wrapText="1"/>
      <protection locked="0"/>
    </xf>
    <xf numFmtId="0" fontId="23" fillId="0" borderId="15" xfId="0" applyFont="1" applyBorder="1" applyAlignment="1" applyProtection="1">
      <alignment horizontal="center" vertical="center"/>
      <protection hidden="1"/>
    </xf>
    <xf numFmtId="165" fontId="23" fillId="0" borderId="37" xfId="51" applyNumberFormat="1" applyFont="1" applyBorder="1" applyAlignment="1">
      <alignment horizontal="center" vertical="center"/>
    </xf>
    <xf numFmtId="0" fontId="29" fillId="24" borderId="10" xfId="0" applyFont="1" applyFill="1" applyBorder="1" applyAlignment="1" applyProtection="1">
      <alignment horizontal="justify" vertical="top" wrapText="1"/>
      <protection locked="0"/>
    </xf>
    <xf numFmtId="14" fontId="22" fillId="0" borderId="52" xfId="0" applyNumberFormat="1" applyFont="1" applyBorder="1" applyAlignment="1" applyProtection="1">
      <alignment horizontal="center" vertical="center"/>
      <protection locked="0"/>
    </xf>
    <xf numFmtId="0" fontId="29" fillId="0" borderId="52" xfId="0" applyFont="1" applyBorder="1" applyAlignment="1" applyProtection="1">
      <alignment horizontal="center" vertical="center" wrapText="1"/>
      <protection locked="0"/>
    </xf>
    <xf numFmtId="9" fontId="23" fillId="0" borderId="52" xfId="0" applyNumberFormat="1" applyFont="1" applyBorder="1" applyAlignment="1" applyProtection="1">
      <alignment horizontal="center" vertical="center" wrapText="1"/>
      <protection locked="0"/>
    </xf>
    <xf numFmtId="0" fontId="29" fillId="0" borderId="52" xfId="0" applyFont="1" applyBorder="1" applyAlignment="1">
      <alignment horizontal="justify" vertical="top" wrapText="1"/>
    </xf>
    <xf numFmtId="0" fontId="23" fillId="0" borderId="52" xfId="0" applyFont="1" applyFill="1" applyBorder="1" applyAlignment="1" applyProtection="1">
      <alignment horizontal="justify" vertical="center" wrapText="1"/>
      <protection locked="0"/>
    </xf>
    <xf numFmtId="0" fontId="26" fillId="0" borderId="52" xfId="0" applyFont="1" applyBorder="1" applyAlignment="1">
      <alignment horizontal="justify" vertical="top"/>
    </xf>
    <xf numFmtId="0" fontId="29" fillId="0" borderId="52" xfId="0" applyFont="1" applyFill="1" applyBorder="1" applyAlignment="1" applyProtection="1">
      <alignment horizontal="center" vertical="center" wrapText="1"/>
      <protection locked="0"/>
    </xf>
    <xf numFmtId="0" fontId="26" fillId="0" borderId="52" xfId="0" applyFont="1" applyBorder="1" applyAlignment="1" applyProtection="1">
      <alignment horizontal="justify" vertical="center" wrapText="1"/>
      <protection locked="0"/>
    </xf>
    <xf numFmtId="0" fontId="23" fillId="0" borderId="52" xfId="0" applyFont="1" applyBorder="1" applyAlignment="1">
      <alignment horizontal="justify" vertical="center" wrapText="1"/>
    </xf>
    <xf numFmtId="0" fontId="29" fillId="24" borderId="52" xfId="0" applyFont="1" applyFill="1" applyBorder="1" applyAlignment="1">
      <alignment horizontal="justify" vertical="center" wrapText="1"/>
    </xf>
    <xf numFmtId="0" fontId="23" fillId="0" borderId="52" xfId="0" applyFont="1" applyFill="1" applyBorder="1" applyAlignment="1" applyProtection="1">
      <alignment horizontal="center" vertical="center"/>
      <protection hidden="1"/>
    </xf>
    <xf numFmtId="9" fontId="23" fillId="0" borderId="52" xfId="0" applyNumberFormat="1" applyFont="1" applyFill="1" applyBorder="1" applyAlignment="1" applyProtection="1">
      <alignment horizontal="center" vertical="center"/>
      <protection hidden="1"/>
    </xf>
    <xf numFmtId="165" fontId="23" fillId="0" borderId="52" xfId="51" applyNumberFormat="1" applyFont="1" applyFill="1" applyBorder="1" applyAlignment="1">
      <alignment horizontal="center" vertical="center"/>
    </xf>
    <xf numFmtId="0" fontId="25" fillId="0" borderId="52" xfId="0" applyFont="1" applyFill="1" applyBorder="1" applyAlignment="1" applyProtection="1">
      <alignment horizontal="center" vertical="center" textRotation="90"/>
      <protection hidden="1"/>
    </xf>
    <xf numFmtId="0" fontId="23" fillId="0" borderId="52" xfId="0" applyFont="1" applyBorder="1" applyAlignment="1" applyProtection="1">
      <alignment horizontal="left" vertical="center" wrapText="1"/>
      <protection locked="0"/>
    </xf>
    <xf numFmtId="0" fontId="23" fillId="0" borderId="52" xfId="0" applyFont="1" applyFill="1" applyBorder="1" applyAlignment="1" applyProtection="1">
      <alignment horizontal="center" vertical="center" wrapText="1"/>
      <protection locked="0"/>
    </xf>
    <xf numFmtId="0" fontId="23" fillId="24" borderId="52" xfId="0" applyFont="1" applyFill="1" applyBorder="1" applyAlignment="1">
      <alignment horizontal="justify" vertical="center" wrapText="1"/>
    </xf>
    <xf numFmtId="0" fontId="29" fillId="0" borderId="23" xfId="0" quotePrefix="1" applyFont="1" applyBorder="1" applyAlignment="1" applyProtection="1">
      <alignment horizontal="center" vertical="center" wrapText="1"/>
      <protection locked="0"/>
    </xf>
    <xf numFmtId="0" fontId="27" fillId="0" borderId="56" xfId="0" applyFont="1" applyBorder="1"/>
    <xf numFmtId="0" fontId="27" fillId="0" borderId="57" xfId="0" applyFont="1" applyBorder="1" applyAlignment="1">
      <alignment horizontal="center" wrapText="1"/>
    </xf>
    <xf numFmtId="0" fontId="30" fillId="0" borderId="57" xfId="0" applyFont="1" applyFill="1" applyBorder="1" applyAlignment="1" applyProtection="1">
      <alignment horizontal="center" vertical="center" wrapText="1"/>
    </xf>
    <xf numFmtId="0" fontId="30" fillId="0" borderId="57" xfId="36" applyFont="1" applyFill="1" applyBorder="1" applyAlignment="1" applyProtection="1">
      <alignment horizontal="center" vertical="center" wrapText="1"/>
    </xf>
    <xf numFmtId="0" fontId="30" fillId="0" borderId="58" xfId="36" applyFont="1" applyFill="1" applyBorder="1" applyAlignment="1" applyProtection="1">
      <alignment horizontal="center" vertical="center" wrapText="1"/>
    </xf>
    <xf numFmtId="0" fontId="28" fillId="0" borderId="60" xfId="0" applyFont="1" applyBorder="1" applyAlignment="1">
      <alignment horizontal="justify" vertical="center"/>
    </xf>
    <xf numFmtId="0" fontId="27" fillId="0" borderId="61" xfId="0" applyFont="1" applyBorder="1" applyAlignment="1">
      <alignment horizontal="center" vertical="center"/>
    </xf>
    <xf numFmtId="0" fontId="28" fillId="0" borderId="61" xfId="0" applyFont="1" applyBorder="1" applyAlignment="1">
      <alignment horizontal="center" vertical="center"/>
    </xf>
    <xf numFmtId="0" fontId="28" fillId="0" borderId="52" xfId="0" applyFont="1" applyBorder="1" applyAlignment="1">
      <alignment horizontal="center" vertical="center"/>
    </xf>
    <xf numFmtId="0" fontId="28" fillId="0" borderId="65" xfId="0" applyFont="1" applyBorder="1" applyAlignment="1">
      <alignment horizontal="justify" vertical="center"/>
    </xf>
    <xf numFmtId="0" fontId="28" fillId="0" borderId="66" xfId="0" applyFont="1" applyBorder="1" applyAlignment="1">
      <alignment horizontal="center" vertical="center"/>
    </xf>
    <xf numFmtId="0" fontId="28" fillId="0" borderId="60" xfId="0" applyFont="1" applyBorder="1" applyAlignment="1">
      <alignment vertical="center"/>
    </xf>
    <xf numFmtId="0" fontId="28" fillId="0" borderId="68" xfId="0" applyFont="1" applyBorder="1" applyAlignment="1">
      <alignment vertical="center"/>
    </xf>
    <xf numFmtId="0" fontId="28" fillId="0" borderId="68" xfId="0" applyFont="1" applyBorder="1" applyAlignment="1">
      <alignment horizontal="justify" vertical="center"/>
    </xf>
    <xf numFmtId="0" fontId="28" fillId="0" borderId="70" xfId="0" applyFont="1" applyBorder="1" applyAlignment="1">
      <alignment vertical="center"/>
    </xf>
    <xf numFmtId="0" fontId="28" fillId="0" borderId="71" xfId="0" applyFont="1" applyBorder="1" applyAlignment="1">
      <alignment horizontal="center" vertical="center"/>
    </xf>
    <xf numFmtId="0" fontId="40" fillId="0" borderId="60" xfId="0" applyFont="1" applyFill="1" applyBorder="1" applyAlignment="1" applyProtection="1">
      <alignment horizontal="left" vertical="center" wrapText="1"/>
    </xf>
    <xf numFmtId="0" fontId="40" fillId="0" borderId="61" xfId="0" applyFont="1" applyFill="1" applyBorder="1" applyAlignment="1" applyProtection="1">
      <alignment horizontal="center" vertical="center" wrapText="1"/>
    </xf>
    <xf numFmtId="0" fontId="40" fillId="0" borderId="68" xfId="0" applyFont="1" applyFill="1" applyBorder="1" applyAlignment="1" applyProtection="1">
      <alignment horizontal="left" vertical="center" wrapText="1"/>
    </xf>
    <xf numFmtId="0" fontId="40" fillId="0" borderId="52" xfId="0" applyFont="1" applyFill="1" applyBorder="1" applyAlignment="1" applyProtection="1">
      <alignment horizontal="center" vertical="center" wrapText="1"/>
    </xf>
    <xf numFmtId="0" fontId="28" fillId="0" borderId="70" xfId="0" applyFont="1" applyBorder="1" applyAlignment="1">
      <alignment horizontal="left" vertical="center"/>
    </xf>
    <xf numFmtId="0" fontId="40" fillId="0" borderId="71" xfId="0" applyFont="1" applyFill="1" applyBorder="1" applyAlignment="1" applyProtection="1">
      <alignment horizontal="center" vertical="center" wrapText="1"/>
    </xf>
    <xf numFmtId="0" fontId="27" fillId="0" borderId="56" xfId="0" applyFont="1" applyBorder="1" applyAlignment="1">
      <alignment vertical="center" wrapText="1"/>
    </xf>
    <xf numFmtId="0" fontId="28" fillId="0" borderId="57" xfId="0" applyFont="1" applyBorder="1" applyAlignment="1">
      <alignment horizontal="left" vertical="center"/>
    </xf>
    <xf numFmtId="0" fontId="28" fillId="0" borderId="57" xfId="0" applyFont="1" applyBorder="1" applyAlignment="1">
      <alignment horizontal="center" vertical="center"/>
    </xf>
    <xf numFmtId="0" fontId="27" fillId="0" borderId="10" xfId="0" applyFont="1" applyBorder="1" applyAlignment="1">
      <alignment vertical="center"/>
    </xf>
    <xf numFmtId="0" fontId="23" fillId="0" borderId="61" xfId="0" applyFont="1" applyBorder="1" applyAlignment="1">
      <alignment horizontal="center" vertical="center"/>
    </xf>
    <xf numFmtId="0" fontId="29" fillId="0" borderId="61" xfId="0" applyFont="1" applyBorder="1" applyAlignment="1">
      <alignment horizontal="center" vertical="center"/>
    </xf>
    <xf numFmtId="0" fontId="23" fillId="0" borderId="62" xfId="0" applyFont="1" applyBorder="1" applyAlignment="1">
      <alignment horizontal="center" vertical="center"/>
    </xf>
    <xf numFmtId="0" fontId="29" fillId="0" borderId="52" xfId="0" applyFont="1" applyBorder="1" applyAlignment="1">
      <alignment horizontal="center" vertical="center"/>
    </xf>
    <xf numFmtId="0" fontId="23" fillId="0" borderId="66" xfId="0" applyFont="1" applyBorder="1" applyAlignment="1">
      <alignment horizontal="center" vertical="center"/>
    </xf>
    <xf numFmtId="0" fontId="29"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69" xfId="0" applyFont="1" applyBorder="1" applyAlignment="1">
      <alignment horizontal="center" vertical="center"/>
    </xf>
    <xf numFmtId="0" fontId="23" fillId="0" borderId="71" xfId="0" applyFont="1" applyFill="1" applyBorder="1" applyAlignment="1">
      <alignment horizontal="center" vertical="center"/>
    </xf>
    <xf numFmtId="0" fontId="23" fillId="0" borderId="72" xfId="0" applyFont="1" applyFill="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10" xfId="0" applyFont="1" applyBorder="1" applyAlignment="1">
      <alignment horizontal="center" vertical="center"/>
    </xf>
    <xf numFmtId="0" fontId="37" fillId="43" borderId="10" xfId="0" applyFont="1" applyFill="1" applyBorder="1" applyAlignment="1" applyProtection="1">
      <alignment horizontal="center" vertical="center"/>
    </xf>
    <xf numFmtId="0" fontId="37" fillId="43" borderId="11" xfId="0" applyFont="1" applyFill="1" applyBorder="1" applyAlignment="1" applyProtection="1">
      <alignment horizontal="center" vertical="center"/>
    </xf>
    <xf numFmtId="0" fontId="37" fillId="43" borderId="16" xfId="0" applyFont="1" applyFill="1" applyBorder="1" applyAlignment="1" applyProtection="1">
      <alignment horizontal="center" vertical="center"/>
    </xf>
    <xf numFmtId="0" fontId="25" fillId="43" borderId="10" xfId="0" applyFont="1" applyFill="1" applyBorder="1" applyAlignment="1" applyProtection="1">
      <alignment horizontal="center" vertical="center"/>
    </xf>
    <xf numFmtId="0" fontId="25" fillId="43" borderId="12" xfId="0" applyFont="1" applyFill="1" applyBorder="1" applyAlignment="1" applyProtection="1">
      <alignment horizontal="center" vertical="center"/>
    </xf>
    <xf numFmtId="0" fontId="25" fillId="43" borderId="52" xfId="0" applyFont="1" applyFill="1" applyBorder="1" applyAlignment="1" applyProtection="1">
      <alignment horizontal="center" vertical="center"/>
    </xf>
    <xf numFmtId="0" fontId="23" fillId="43" borderId="52" xfId="0" applyFont="1" applyFill="1" applyBorder="1" applyAlignment="1" applyProtection="1">
      <alignment horizontal="center" vertical="center"/>
    </xf>
    <xf numFmtId="0" fontId="23" fillId="43" borderId="37" xfId="0" applyFont="1" applyFill="1" applyBorder="1" applyAlignment="1" applyProtection="1">
      <alignment horizontal="center" vertical="center"/>
    </xf>
    <xf numFmtId="0" fontId="23" fillId="43" borderId="21" xfId="0" applyFont="1" applyFill="1" applyBorder="1" applyAlignment="1" applyProtection="1">
      <alignment horizontal="center" vertical="center"/>
    </xf>
    <xf numFmtId="0" fontId="37" fillId="43" borderId="12" xfId="0" applyFont="1" applyFill="1" applyBorder="1" applyAlignment="1" applyProtection="1">
      <alignment horizontal="center" vertical="center"/>
    </xf>
    <xf numFmtId="0" fontId="23" fillId="43" borderId="10" xfId="0" applyFont="1" applyFill="1" applyBorder="1" applyAlignment="1" applyProtection="1">
      <alignment horizontal="center" vertical="center"/>
    </xf>
    <xf numFmtId="0" fontId="23" fillId="43" borderId="11" xfId="0" applyFont="1" applyFill="1" applyBorder="1" applyAlignment="1" applyProtection="1">
      <alignment horizontal="center" vertical="center"/>
    </xf>
    <xf numFmtId="0" fontId="23" fillId="43" borderId="12" xfId="0" applyFont="1" applyFill="1" applyBorder="1" applyAlignment="1" applyProtection="1">
      <alignment horizontal="center" vertical="center"/>
    </xf>
    <xf numFmtId="0" fontId="27" fillId="0" borderId="55" xfId="0" applyFont="1" applyBorder="1" applyAlignment="1">
      <alignment horizontal="justify" vertical="center"/>
    </xf>
    <xf numFmtId="0" fontId="27" fillId="0" borderId="63" xfId="0" applyFont="1" applyBorder="1" applyAlignment="1">
      <alignment horizontal="justify" vertical="center"/>
    </xf>
    <xf numFmtId="0" fontId="27" fillId="0" borderId="55"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4" xfId="0" applyFont="1" applyBorder="1" applyAlignment="1">
      <alignment horizontal="center" vertical="center" wrapText="1"/>
    </xf>
    <xf numFmtId="9" fontId="23" fillId="0" borderId="11" xfId="0" applyNumberFormat="1" applyFont="1" applyBorder="1" applyAlignment="1" applyProtection="1">
      <alignment horizontal="center" vertical="center" wrapText="1"/>
      <protection hidden="1"/>
    </xf>
    <xf numFmtId="0" fontId="25" fillId="0" borderId="11" xfId="0" applyFont="1" applyBorder="1" applyAlignment="1" applyProtection="1">
      <alignment horizontal="center" vertical="center"/>
      <protection hidden="1"/>
    </xf>
    <xf numFmtId="0" fontId="23" fillId="0" borderId="11" xfId="0" applyFont="1" applyBorder="1" applyAlignment="1" applyProtection="1">
      <alignment horizontal="center" vertical="center" textRotation="90"/>
      <protection locked="0"/>
    </xf>
    <xf numFmtId="0" fontId="21" fillId="42" borderId="11" xfId="0" applyFont="1" applyFill="1" applyBorder="1" applyAlignment="1">
      <alignment horizontal="center" vertical="center" wrapText="1"/>
    </xf>
    <xf numFmtId="0" fontId="23" fillId="0" borderId="11" xfId="0" applyFont="1" applyBorder="1" applyAlignment="1" applyProtection="1">
      <alignment horizontal="center" vertical="center"/>
      <protection locked="0"/>
    </xf>
    <xf numFmtId="0" fontId="25" fillId="0" borderId="11" xfId="0" applyFont="1" applyFill="1" applyBorder="1" applyAlignment="1" applyProtection="1">
      <alignment horizontal="center" vertical="center" wrapText="1"/>
      <protection hidden="1"/>
    </xf>
    <xf numFmtId="9" fontId="23" fillId="0" borderId="11" xfId="0" applyNumberFormat="1"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23" fillId="41" borderId="44" xfId="0" applyFont="1" applyFill="1" applyBorder="1" applyAlignment="1" applyProtection="1">
      <alignment horizontal="center" vertical="center"/>
    </xf>
    <xf numFmtId="0" fontId="23" fillId="41" borderId="38" xfId="0" applyFont="1" applyFill="1" applyBorder="1" applyAlignment="1" applyProtection="1">
      <alignment horizontal="center" vertical="center"/>
    </xf>
    <xf numFmtId="0" fontId="36" fillId="51" borderId="12" xfId="0" applyFont="1" applyFill="1" applyBorder="1" applyAlignment="1" applyProtection="1">
      <alignment horizontal="center" vertical="center" wrapText="1"/>
      <protection locked="0"/>
    </xf>
    <xf numFmtId="0" fontId="36" fillId="51" borderId="10" xfId="0" applyFont="1" applyFill="1" applyBorder="1" applyAlignment="1" applyProtection="1">
      <alignment horizontal="center" vertical="center" wrapText="1"/>
      <protection locked="0"/>
    </xf>
    <xf numFmtId="0" fontId="21" fillId="28" borderId="11" xfId="0" applyFont="1" applyFill="1" applyBorder="1" applyAlignment="1">
      <alignment horizontal="center" vertical="center" wrapText="1"/>
    </xf>
    <xf numFmtId="0" fontId="25" fillId="0" borderId="23" xfId="0" applyFont="1" applyBorder="1" applyAlignment="1" applyProtection="1">
      <alignment horizontal="center" vertical="center"/>
      <protection hidden="1"/>
    </xf>
    <xf numFmtId="0" fontId="25" fillId="0" borderId="16" xfId="0" applyFont="1" applyBorder="1" applyAlignment="1" applyProtection="1">
      <alignment horizontal="center" vertical="center"/>
      <protection hidden="1"/>
    </xf>
    <xf numFmtId="9" fontId="23" fillId="0" borderId="45" xfId="0" applyNumberFormat="1" applyFont="1" applyBorder="1" applyAlignment="1" applyProtection="1">
      <alignment horizontal="center" vertical="center" wrapText="1"/>
      <protection hidden="1"/>
    </xf>
    <xf numFmtId="9" fontId="23" fillId="0" borderId="17" xfId="0" applyNumberFormat="1" applyFont="1" applyBorder="1" applyAlignment="1" applyProtection="1">
      <alignment horizontal="center" vertical="center" wrapText="1"/>
      <protection hidden="1"/>
    </xf>
    <xf numFmtId="9" fontId="23" fillId="0" borderId="46" xfId="0" applyNumberFormat="1" applyFont="1" applyBorder="1" applyAlignment="1" applyProtection="1">
      <alignment horizontal="center" vertical="center" wrapText="1"/>
      <protection locked="0"/>
    </xf>
    <xf numFmtId="9" fontId="23" fillId="0" borderId="47" xfId="0" applyNumberFormat="1" applyFont="1" applyBorder="1" applyAlignment="1" applyProtection="1">
      <alignment horizontal="center" vertical="center" wrapText="1"/>
      <protection locked="0"/>
    </xf>
    <xf numFmtId="9" fontId="23" fillId="0" borderId="21" xfId="0" applyNumberFormat="1" applyFont="1" applyBorder="1" applyAlignment="1" applyProtection="1">
      <alignment horizontal="center" vertical="center" wrapText="1"/>
      <protection hidden="1"/>
    </xf>
    <xf numFmtId="0" fontId="25" fillId="0" borderId="23" xfId="0" applyFont="1" applyFill="1" applyBorder="1" applyAlignment="1" applyProtection="1">
      <alignment horizontal="center" vertical="center" wrapText="1"/>
      <protection hidden="1"/>
    </xf>
    <xf numFmtId="0" fontId="25" fillId="0" borderId="16" xfId="0" applyFont="1" applyFill="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0" fontId="23" fillId="0" borderId="23"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9" fillId="0" borderId="23"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textRotation="90"/>
      <protection locked="0"/>
    </xf>
    <xf numFmtId="0" fontId="23" fillId="0" borderId="10" xfId="0" applyFont="1" applyBorder="1" applyAlignment="1" applyProtection="1">
      <alignment horizontal="center" vertical="center" textRotation="90"/>
      <protection locked="0"/>
    </xf>
    <xf numFmtId="9" fontId="23" fillId="0" borderId="25" xfId="0" applyNumberFormat="1" applyFont="1" applyBorder="1" applyAlignment="1" applyProtection="1">
      <alignment horizontal="center" vertical="center" wrapText="1"/>
      <protection locked="0"/>
    </xf>
    <xf numFmtId="9" fontId="23" fillId="0" borderId="22" xfId="0" applyNumberFormat="1" applyFont="1" applyBorder="1" applyAlignment="1" applyProtection="1">
      <alignment horizontal="center" vertical="center" wrapText="1"/>
      <protection locked="0"/>
    </xf>
    <xf numFmtId="0" fontId="25" fillId="0" borderId="17" xfId="0" applyFont="1" applyFill="1" applyBorder="1" applyAlignment="1" applyProtection="1">
      <alignment horizontal="center" vertical="center" wrapText="1"/>
      <protection hidden="1"/>
    </xf>
    <xf numFmtId="0" fontId="25" fillId="31" borderId="21" xfId="0" applyFont="1" applyFill="1" applyBorder="1" applyAlignment="1">
      <alignment horizontal="center" vertical="center" wrapText="1"/>
    </xf>
    <xf numFmtId="0" fontId="25" fillId="31" borderId="26" xfId="0" applyFont="1" applyFill="1" applyBorder="1" applyAlignment="1">
      <alignment horizontal="center" vertical="center" wrapText="1"/>
    </xf>
    <xf numFmtId="0" fontId="25" fillId="38" borderId="21" xfId="0" applyFont="1" applyFill="1" applyBorder="1" applyAlignment="1">
      <alignment horizontal="center" vertical="center" textRotation="90" wrapText="1"/>
    </xf>
    <xf numFmtId="0" fontId="25" fillId="37" borderId="24" xfId="0" applyFont="1" applyFill="1" applyBorder="1" applyAlignment="1">
      <alignment horizontal="center" vertical="center" wrapText="1"/>
    </xf>
    <xf numFmtId="0" fontId="25" fillId="37" borderId="35" xfId="0" applyFont="1" applyFill="1" applyBorder="1" applyAlignment="1">
      <alignment horizontal="center" vertical="center" wrapText="1"/>
    </xf>
    <xf numFmtId="0" fontId="25" fillId="37" borderId="36" xfId="0" applyFont="1" applyFill="1" applyBorder="1" applyAlignment="1">
      <alignment horizontal="center" vertical="center" wrapText="1"/>
    </xf>
    <xf numFmtId="0" fontId="25" fillId="0" borderId="21" xfId="0" applyFont="1" applyFill="1" applyBorder="1" applyAlignment="1">
      <alignment horizontal="center" vertical="center" textRotation="90" wrapText="1"/>
    </xf>
    <xf numFmtId="0" fontId="25" fillId="36" borderId="26" xfId="0" applyFont="1" applyFill="1" applyBorder="1" applyAlignment="1">
      <alignment horizontal="center" vertical="center" wrapText="1"/>
    </xf>
    <xf numFmtId="0" fontId="25" fillId="36" borderId="37" xfId="0" applyFont="1" applyFill="1" applyBorder="1" applyAlignment="1">
      <alignment horizontal="center" vertical="center" wrapText="1"/>
    </xf>
    <xf numFmtId="0" fontId="25" fillId="36" borderId="21" xfId="0" applyFont="1" applyFill="1" applyBorder="1" applyAlignment="1">
      <alignment horizontal="center" vertical="center" wrapText="1"/>
    </xf>
    <xf numFmtId="0" fontId="25" fillId="36" borderId="21" xfId="0" applyFont="1" applyFill="1" applyBorder="1" applyAlignment="1">
      <alignment horizontal="center" vertical="center"/>
    </xf>
    <xf numFmtId="0" fontId="38" fillId="43" borderId="21" xfId="0" applyFont="1" applyFill="1" applyBorder="1" applyAlignment="1">
      <alignment horizontal="center" vertical="center" textRotation="90" wrapText="1"/>
    </xf>
    <xf numFmtId="0" fontId="25" fillId="37" borderId="21" xfId="0" applyFont="1" applyFill="1" applyBorder="1" applyAlignment="1">
      <alignment horizontal="center" vertical="center" wrapText="1"/>
    </xf>
    <xf numFmtId="0" fontId="25" fillId="35" borderId="21" xfId="0" applyFont="1" applyFill="1" applyBorder="1" applyAlignment="1">
      <alignment horizontal="center" vertical="center"/>
    </xf>
    <xf numFmtId="0" fontId="25" fillId="35" borderId="21" xfId="0" applyFont="1" applyFill="1" applyBorder="1" applyAlignment="1">
      <alignment horizontal="center" vertical="center" wrapText="1"/>
    </xf>
    <xf numFmtId="0" fontId="35" fillId="24" borderId="27" xfId="0" applyFont="1" applyFill="1" applyBorder="1" applyAlignment="1" applyProtection="1">
      <alignment horizontal="center" vertical="center"/>
      <protection locked="0"/>
    </xf>
    <xf numFmtId="0" fontId="35" fillId="24" borderId="28" xfId="0" applyFont="1" applyFill="1" applyBorder="1" applyAlignment="1" applyProtection="1">
      <alignment horizontal="center" vertical="center"/>
      <protection locked="0"/>
    </xf>
    <xf numFmtId="0" fontId="35" fillId="24" borderId="29" xfId="0" applyFont="1" applyFill="1" applyBorder="1" applyAlignment="1" applyProtection="1">
      <alignment horizontal="center" vertical="center"/>
      <protection locked="0"/>
    </xf>
    <xf numFmtId="0" fontId="35" fillId="24" borderId="31" xfId="0" applyFont="1" applyFill="1" applyBorder="1" applyAlignment="1" applyProtection="1">
      <alignment horizontal="center" vertical="center"/>
      <protection locked="0"/>
    </xf>
    <xf numFmtId="0" fontId="35" fillId="24" borderId="3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36" xfId="0" applyFont="1" applyFill="1" applyBorder="1" applyAlignment="1" applyProtection="1">
      <alignment horizontal="center" vertical="center"/>
      <protection locked="0"/>
    </xf>
    <xf numFmtId="0" fontId="25" fillId="0" borderId="11" xfId="0" applyFont="1" applyFill="1" applyBorder="1" applyAlignment="1">
      <alignment horizontal="left" vertical="center"/>
    </xf>
    <xf numFmtId="0" fontId="23" fillId="24" borderId="11"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center" vertical="center"/>
      <protection locked="0"/>
    </xf>
    <xf numFmtId="0" fontId="35" fillId="24" borderId="36" xfId="0" applyFont="1" applyFill="1" applyBorder="1" applyAlignment="1" applyProtection="1">
      <alignment horizontal="center" vertical="center"/>
      <protection locked="0"/>
    </xf>
    <xf numFmtId="0" fontId="31" fillId="0" borderId="27"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0" borderId="31"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29"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32" xfId="0" applyFont="1" applyFill="1" applyBorder="1" applyAlignment="1">
      <alignment horizontal="center" vertical="center"/>
    </xf>
    <xf numFmtId="0" fontId="25" fillId="32" borderId="21" xfId="0" applyFont="1" applyFill="1" applyBorder="1" applyAlignment="1">
      <alignment horizontal="center" vertical="center"/>
    </xf>
    <xf numFmtId="0" fontId="25" fillId="26" borderId="21" xfId="0" applyFont="1" applyFill="1" applyBorder="1" applyAlignment="1">
      <alignment horizontal="center" vertical="center"/>
    </xf>
    <xf numFmtId="0" fontId="25" fillId="33" borderId="24" xfId="0" applyFont="1" applyFill="1" applyBorder="1" applyAlignment="1">
      <alignment horizontal="center" vertical="center"/>
    </xf>
    <xf numFmtId="0" fontId="25" fillId="33" borderId="35" xfId="0" applyFont="1" applyFill="1" applyBorder="1" applyAlignment="1">
      <alignment horizontal="center" vertical="center"/>
    </xf>
    <xf numFmtId="0" fontId="25" fillId="33" borderId="36" xfId="0" applyFont="1" applyFill="1" applyBorder="1" applyAlignment="1">
      <alignment horizontal="center" vertical="center"/>
    </xf>
    <xf numFmtId="0" fontId="25" fillId="34" borderId="21" xfId="0" applyFont="1" applyFill="1" applyBorder="1" applyAlignment="1">
      <alignment horizontal="center" vertical="center"/>
    </xf>
    <xf numFmtId="0" fontId="25" fillId="30" borderId="21" xfId="0" applyFont="1" applyFill="1" applyBorder="1" applyAlignment="1">
      <alignment horizontal="center" vertical="center"/>
    </xf>
    <xf numFmtId="0" fontId="25" fillId="35" borderId="21" xfId="0" applyFont="1" applyFill="1" applyBorder="1" applyAlignment="1">
      <alignment horizontal="center" vertical="center" textRotation="90"/>
    </xf>
    <xf numFmtId="0" fontId="25" fillId="0" borderId="21"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36" xfId="0" applyFont="1" applyFill="1" applyBorder="1" applyAlignment="1">
      <alignment horizontal="center" vertical="center"/>
    </xf>
    <xf numFmtId="0" fontId="25" fillId="0" borderId="26" xfId="0" applyFont="1" applyFill="1" applyBorder="1" applyAlignment="1">
      <alignment horizontal="left" vertical="center"/>
    </xf>
    <xf numFmtId="0" fontId="23" fillId="24" borderId="27" xfId="0" applyFont="1" applyFill="1" applyBorder="1" applyAlignment="1" applyProtection="1">
      <alignment horizontal="left" vertical="center" wrapText="1"/>
      <protection locked="0"/>
    </xf>
    <xf numFmtId="0" fontId="23" fillId="24" borderId="28" xfId="0" applyFont="1" applyFill="1" applyBorder="1" applyAlignment="1" applyProtection="1">
      <alignment horizontal="left" vertical="center" wrapText="1"/>
      <protection locked="0"/>
    </xf>
    <xf numFmtId="0" fontId="23" fillId="0" borderId="52" xfId="0" applyFont="1" applyBorder="1" applyAlignment="1" applyProtection="1">
      <alignment horizontal="center" vertical="center"/>
      <protection locked="0"/>
    </xf>
    <xf numFmtId="0" fontId="25" fillId="35" borderId="12" xfId="0" applyFont="1" applyFill="1" applyBorder="1" applyAlignment="1">
      <alignment horizontal="center" vertical="center"/>
    </xf>
    <xf numFmtId="0" fontId="25" fillId="35" borderId="10" xfId="0" applyFont="1" applyFill="1" applyBorder="1" applyAlignment="1">
      <alignment horizontal="center" vertical="center"/>
    </xf>
    <xf numFmtId="0" fontId="23" fillId="0" borderId="52" xfId="0" applyFont="1" applyBorder="1" applyAlignment="1" applyProtection="1">
      <alignment horizontal="center" vertical="center" textRotation="90"/>
      <protection locked="0"/>
    </xf>
    <xf numFmtId="0" fontId="23" fillId="0" borderId="52" xfId="0" applyFont="1" applyBorder="1" applyAlignment="1" applyProtection="1">
      <alignment horizontal="center" vertical="center" wrapText="1"/>
      <protection locked="0"/>
    </xf>
    <xf numFmtId="14" fontId="23" fillId="0" borderId="52" xfId="0" applyNumberFormat="1" applyFont="1" applyBorder="1" applyAlignment="1" applyProtection="1">
      <alignment horizontal="center" vertical="center"/>
      <protection locked="0"/>
    </xf>
    <xf numFmtId="9" fontId="23" fillId="0" borderId="52" xfId="0" applyNumberFormat="1" applyFont="1" applyBorder="1" applyAlignment="1" applyProtection="1">
      <alignment horizontal="center" vertical="center" wrapText="1"/>
      <protection hidden="1"/>
    </xf>
    <xf numFmtId="9" fontId="23" fillId="0" borderId="52" xfId="0" applyNumberFormat="1" applyFont="1" applyBorder="1" applyAlignment="1" applyProtection="1">
      <alignment horizontal="center" vertical="center" wrapText="1"/>
      <protection locked="0"/>
    </xf>
    <xf numFmtId="0" fontId="25" fillId="0" borderId="52" xfId="0" applyFont="1" applyFill="1" applyBorder="1" applyAlignment="1" applyProtection="1">
      <alignment horizontal="center" vertical="center" wrapText="1"/>
      <protection hidden="1"/>
    </xf>
    <xf numFmtId="0" fontId="25" fillId="0" borderId="52" xfId="0" applyFont="1" applyBorder="1" applyAlignment="1" applyProtection="1">
      <alignment horizontal="center" vertical="center"/>
      <protection hidden="1"/>
    </xf>
    <xf numFmtId="0" fontId="23" fillId="49" borderId="12" xfId="0" applyFont="1" applyFill="1" applyBorder="1" applyAlignment="1">
      <alignment horizontal="justify" vertical="center"/>
    </xf>
    <xf numFmtId="0" fontId="23" fillId="49" borderId="16" xfId="0" applyFont="1" applyFill="1" applyBorder="1" applyAlignment="1">
      <alignment horizontal="justify" vertical="center"/>
    </xf>
    <xf numFmtId="0" fontId="23" fillId="49" borderId="10" xfId="0" applyFont="1" applyFill="1" applyBorder="1" applyAlignment="1">
      <alignment horizontal="justify" vertical="center"/>
    </xf>
    <xf numFmtId="0" fontId="29" fillId="0" borderId="52" xfId="0" applyFont="1" applyBorder="1" applyAlignment="1" applyProtection="1">
      <alignment horizontal="center" vertical="center" wrapText="1"/>
      <protection locked="0"/>
    </xf>
    <xf numFmtId="0" fontId="23" fillId="25" borderId="12" xfId="0" applyFont="1" applyFill="1" applyBorder="1" applyAlignment="1">
      <alignment horizontal="justify" vertical="center"/>
    </xf>
    <xf numFmtId="0" fontId="23" fillId="25" borderId="16" xfId="0" applyFont="1" applyFill="1" applyBorder="1" applyAlignment="1">
      <alignment horizontal="justify" vertical="center"/>
    </xf>
    <xf numFmtId="0" fontId="23" fillId="25" borderId="10" xfId="0" applyFont="1" applyFill="1" applyBorder="1" applyAlignment="1">
      <alignment horizontal="justify" vertical="center"/>
    </xf>
    <xf numFmtId="0" fontId="23" fillId="0" borderId="52" xfId="0" applyFont="1" applyFill="1" applyBorder="1" applyAlignment="1" applyProtection="1">
      <alignment horizontal="center" vertical="center" textRotation="90"/>
      <protection locked="0"/>
    </xf>
    <xf numFmtId="0" fontId="29" fillId="0" borderId="52" xfId="0" quotePrefix="1" applyFont="1" applyBorder="1" applyAlignment="1" applyProtection="1">
      <alignment horizontal="center" vertical="center" wrapText="1"/>
      <protection locked="0"/>
    </xf>
    <xf numFmtId="0" fontId="23" fillId="36" borderId="52" xfId="0" applyFont="1" applyFill="1" applyBorder="1" applyAlignment="1">
      <alignment horizontal="justify" vertical="center"/>
    </xf>
    <xf numFmtId="0" fontId="23" fillId="26" borderId="52" xfId="0" applyFont="1" applyFill="1" applyBorder="1" applyAlignment="1">
      <alignment horizontal="center" vertical="center"/>
    </xf>
    <xf numFmtId="0" fontId="23" fillId="29" borderId="12" xfId="0" applyFont="1" applyFill="1" applyBorder="1" applyAlignment="1">
      <alignment horizontal="justify" vertical="center"/>
    </xf>
    <xf numFmtId="0" fontId="23" fillId="29" borderId="10" xfId="0" applyFont="1" applyFill="1" applyBorder="1" applyAlignment="1">
      <alignment horizontal="justify" vertical="center"/>
    </xf>
    <xf numFmtId="0" fontId="23" fillId="48" borderId="52" xfId="0" applyFont="1" applyFill="1" applyBorder="1" applyAlignment="1">
      <alignment horizontal="justify" vertical="center"/>
    </xf>
    <xf numFmtId="0" fontId="29" fillId="0" borderId="52" xfId="0" applyFont="1" applyFill="1" applyBorder="1" applyAlignment="1" applyProtection="1">
      <alignment horizontal="center" vertical="center" wrapText="1"/>
      <protection locked="0"/>
    </xf>
    <xf numFmtId="0" fontId="23" fillId="0" borderId="12"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0" xfId="0" applyFont="1" applyBorder="1" applyAlignment="1">
      <alignment horizontal="justify" vertical="center" wrapText="1"/>
    </xf>
    <xf numFmtId="0" fontId="29" fillId="0" borderId="12" xfId="0" applyFont="1" applyBorder="1" applyAlignment="1">
      <alignment horizontal="justify" vertical="center" wrapText="1"/>
    </xf>
    <xf numFmtId="0" fontId="29" fillId="0" borderId="16" xfId="0" applyFont="1" applyBorder="1" applyAlignment="1">
      <alignment horizontal="justify" vertical="center" wrapText="1"/>
    </xf>
    <xf numFmtId="0" fontId="29" fillId="0" borderId="10" xfId="0" applyFont="1" applyBorder="1" applyAlignment="1">
      <alignment horizontal="justify" vertical="center" wrapText="1"/>
    </xf>
    <xf numFmtId="0" fontId="25" fillId="0" borderId="21" xfId="0" applyFont="1" applyBorder="1" applyAlignment="1" applyProtection="1">
      <alignment horizontal="center" vertical="center"/>
      <protection hidden="1"/>
    </xf>
    <xf numFmtId="0" fontId="23" fillId="0" borderId="12" xfId="0" applyFont="1" applyBorder="1" applyAlignment="1" applyProtection="1">
      <alignment horizontal="center" vertical="center" textRotation="90"/>
      <protection locked="0"/>
    </xf>
    <xf numFmtId="0" fontId="23" fillId="50" borderId="52" xfId="0" applyFont="1" applyFill="1" applyBorder="1" applyAlignment="1">
      <alignment horizontal="center" vertical="center"/>
    </xf>
    <xf numFmtId="0" fontId="25" fillId="50" borderId="52" xfId="0" applyFont="1" applyFill="1" applyBorder="1" applyAlignment="1">
      <alignment horizontal="center" vertical="center"/>
    </xf>
    <xf numFmtId="0" fontId="23" fillId="0" borderId="52" xfId="0" applyFont="1" applyBorder="1" applyAlignment="1" applyProtection="1">
      <alignment horizontal="justify" vertical="center" wrapText="1"/>
      <protection locked="0"/>
    </xf>
    <xf numFmtId="9" fontId="23" fillId="0" borderId="36" xfId="0" applyNumberFormat="1" applyFont="1" applyBorder="1" applyAlignment="1" applyProtection="1">
      <alignment horizontal="center" vertical="center" wrapText="1"/>
      <protection hidden="1"/>
    </xf>
    <xf numFmtId="9" fontId="23" fillId="0" borderId="21" xfId="0" applyNumberFormat="1" applyFont="1" applyBorder="1" applyAlignment="1" applyProtection="1">
      <alignment horizontal="center" vertical="center" wrapText="1"/>
      <protection locked="0"/>
    </xf>
    <xf numFmtId="0" fontId="25" fillId="0" borderId="21" xfId="0" applyFont="1" applyFill="1" applyBorder="1" applyAlignment="1" applyProtection="1">
      <alignment horizontal="center" vertical="center" wrapText="1"/>
      <protection hidden="1"/>
    </xf>
    <xf numFmtId="0" fontId="23" fillId="0" borderId="52" xfId="0" applyFont="1" applyFill="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9" fillId="24" borderId="26" xfId="0" applyFont="1" applyFill="1" applyBorder="1" applyAlignment="1" applyProtection="1">
      <alignment horizontal="center" vertical="center" wrapText="1"/>
      <protection locked="0"/>
    </xf>
    <xf numFmtId="0" fontId="29" fillId="24" borderId="48" xfId="0" applyFont="1" applyFill="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5" fillId="0" borderId="37" xfId="0" applyFont="1" applyFill="1" applyBorder="1" applyAlignment="1" applyProtection="1">
      <alignment horizontal="center" vertical="center" wrapText="1"/>
      <protection hidden="1"/>
    </xf>
    <xf numFmtId="9" fontId="23" fillId="0" borderId="30" xfId="0" applyNumberFormat="1" applyFont="1" applyBorder="1" applyAlignment="1" applyProtection="1">
      <alignment horizontal="center" vertical="center" wrapText="1"/>
      <protection hidden="1"/>
    </xf>
    <xf numFmtId="9" fontId="23" fillId="0" borderId="24" xfId="0" applyNumberFormat="1" applyFont="1" applyBorder="1" applyAlignment="1" applyProtection="1">
      <alignment horizontal="center" vertical="center" wrapText="1"/>
      <protection hidden="1"/>
    </xf>
    <xf numFmtId="0" fontId="23" fillId="0" borderId="24"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protection locked="0"/>
    </xf>
    <xf numFmtId="9" fontId="23" fillId="0" borderId="37" xfId="0" applyNumberFormat="1" applyFont="1" applyBorder="1" applyAlignment="1" applyProtection="1">
      <alignment horizontal="center" vertical="center" wrapText="1"/>
      <protection hidden="1"/>
    </xf>
    <xf numFmtId="0" fontId="25" fillId="48" borderId="28" xfId="0" applyFont="1" applyFill="1" applyBorder="1" applyAlignment="1" applyProtection="1">
      <alignment horizontal="justify" vertical="center"/>
    </xf>
    <xf numFmtId="0" fontId="25" fillId="48" borderId="0" xfId="0" applyFont="1" applyFill="1" applyBorder="1" applyAlignment="1" applyProtection="1">
      <alignment horizontal="justify" vertical="center"/>
    </xf>
    <xf numFmtId="0" fontId="23" fillId="0" borderId="52" xfId="0" applyFont="1" applyBorder="1" applyAlignment="1">
      <alignment horizontal="justify" vertical="top" wrapText="1"/>
    </xf>
    <xf numFmtId="0" fontId="23" fillId="40" borderId="53" xfId="0" applyFont="1" applyFill="1" applyBorder="1" applyAlignment="1" applyProtection="1">
      <alignment horizontal="center" vertical="center"/>
    </xf>
    <xf numFmtId="0" fontId="23" fillId="40" borderId="22" xfId="0" applyFont="1" applyFill="1" applyBorder="1" applyAlignment="1" applyProtection="1">
      <alignment horizontal="center" vertical="center"/>
    </xf>
    <xf numFmtId="0" fontId="23" fillId="40" borderId="13" xfId="0" applyFont="1" applyFill="1" applyBorder="1" applyAlignment="1" applyProtection="1">
      <alignment horizontal="center" vertical="center"/>
    </xf>
    <xf numFmtId="0" fontId="23" fillId="0" borderId="37" xfId="0" applyFont="1" applyBorder="1" applyAlignment="1" applyProtection="1">
      <alignment horizontal="center" vertical="center" wrapText="1"/>
      <protection locked="0"/>
    </xf>
    <xf numFmtId="0" fontId="29" fillId="24" borderId="37" xfId="0" applyFont="1" applyFill="1" applyBorder="1" applyAlignment="1" applyProtection="1">
      <alignment horizontal="center" vertical="center" wrapText="1"/>
      <protection locked="0"/>
    </xf>
    <xf numFmtId="0" fontId="29" fillId="24" borderId="21" xfId="0" applyFont="1" applyFill="1" applyBorder="1" applyAlignment="1" applyProtection="1">
      <alignment horizontal="center" vertical="center" wrapText="1"/>
      <protection locked="0"/>
    </xf>
    <xf numFmtId="0" fontId="25" fillId="35" borderId="26" xfId="0" applyFont="1" applyFill="1" applyBorder="1" applyAlignment="1">
      <alignment horizontal="center" vertical="center" wrapText="1"/>
    </xf>
    <xf numFmtId="0" fontId="25" fillId="35" borderId="37" xfId="0" applyFont="1" applyFill="1" applyBorder="1" applyAlignment="1">
      <alignment horizontal="center" vertical="center" wrapText="1"/>
    </xf>
    <xf numFmtId="0" fontId="25" fillId="43" borderId="21" xfId="0" applyFont="1" applyFill="1" applyBorder="1" applyAlignment="1">
      <alignment horizontal="center" vertical="center" textRotation="90"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21" xfId="0" applyFont="1" applyFill="1" applyBorder="1" applyAlignment="1">
      <alignment horizontal="left" vertical="center"/>
    </xf>
    <xf numFmtId="0" fontId="23" fillId="24" borderId="24" xfId="0" applyFont="1" applyFill="1" applyBorder="1" applyAlignment="1" applyProtection="1">
      <alignment horizontal="left" vertical="center" wrapText="1"/>
      <protection locked="0"/>
    </xf>
    <xf numFmtId="0" fontId="23" fillId="24" borderId="35" xfId="0" applyFont="1" applyFill="1" applyBorder="1" applyAlignment="1" applyProtection="1">
      <alignment horizontal="left" vertical="center" wrapText="1"/>
      <protection locked="0"/>
    </xf>
    <xf numFmtId="0" fontId="35" fillId="24" borderId="30" xfId="0" applyFont="1" applyFill="1" applyBorder="1" applyAlignment="1" applyProtection="1">
      <alignment horizontal="center" vertical="center"/>
      <protection locked="0"/>
    </xf>
    <xf numFmtId="0" fontId="23" fillId="0" borderId="12" xfId="0" applyFont="1" applyBorder="1" applyAlignment="1">
      <alignment horizontal="justify" vertical="top" wrapText="1"/>
    </xf>
    <xf numFmtId="0" fontId="23" fillId="0" borderId="16" xfId="0" applyFont="1" applyBorder="1" applyAlignment="1">
      <alignment horizontal="justify" vertical="top" wrapText="1"/>
    </xf>
    <xf numFmtId="0" fontId="23" fillId="0" borderId="10" xfId="0" applyFont="1" applyBorder="1" applyAlignment="1">
      <alignment horizontal="justify" vertical="top" wrapText="1"/>
    </xf>
    <xf numFmtId="0" fontId="23" fillId="44" borderId="11" xfId="0" applyFont="1" applyFill="1" applyBorder="1" applyAlignment="1">
      <alignment horizontal="center" vertical="center"/>
    </xf>
    <xf numFmtId="14" fontId="23" fillId="0" borderId="11" xfId="0" applyNumberFormat="1" applyFont="1" applyBorder="1" applyAlignment="1" applyProtection="1">
      <alignment horizontal="center" vertical="center"/>
      <protection locked="0"/>
    </xf>
    <xf numFmtId="0" fontId="25" fillId="38" borderId="26" xfId="0" applyFont="1" applyFill="1" applyBorder="1" applyAlignment="1">
      <alignment horizontal="center" vertical="center" textRotation="90" wrapText="1"/>
    </xf>
    <xf numFmtId="0" fontId="37" fillId="43" borderId="21" xfId="0" applyFont="1" applyFill="1" applyBorder="1" applyAlignment="1">
      <alignment horizontal="center" vertical="center" textRotation="90" wrapText="1"/>
    </xf>
    <xf numFmtId="0" fontId="37" fillId="43" borderId="26" xfId="0" applyFont="1" applyFill="1" applyBorder="1" applyAlignment="1">
      <alignment horizontal="center" vertical="center" textRotation="90" wrapText="1"/>
    </xf>
    <xf numFmtId="0" fontId="25" fillId="37" borderId="26" xfId="0" applyFont="1" applyFill="1" applyBorder="1" applyAlignment="1">
      <alignment horizontal="center" vertical="center" wrapText="1"/>
    </xf>
    <xf numFmtId="0" fontId="36" fillId="39" borderId="12" xfId="0" applyFont="1" applyFill="1" applyBorder="1" applyAlignment="1" applyProtection="1">
      <alignment horizontal="center" vertical="center" wrapText="1"/>
      <protection locked="0"/>
    </xf>
    <xf numFmtId="0" fontId="36" fillId="39" borderId="10" xfId="0" applyFont="1" applyFill="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14" fontId="23" fillId="0" borderId="12" xfId="0" applyNumberFormat="1" applyFont="1" applyBorder="1" applyAlignment="1" applyProtection="1">
      <alignment horizontal="center" vertical="center"/>
      <protection locked="0"/>
    </xf>
    <xf numFmtId="14" fontId="23" fillId="0" borderId="16" xfId="0" applyNumberFormat="1"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0" fontId="25" fillId="36" borderId="26" xfId="0" applyFont="1" applyFill="1" applyBorder="1" applyAlignment="1">
      <alignment horizontal="center" vertical="center"/>
    </xf>
    <xf numFmtId="0" fontId="25" fillId="35" borderId="26" xfId="0" applyFont="1" applyFill="1" applyBorder="1" applyAlignment="1">
      <alignment horizontal="center" vertical="center"/>
    </xf>
    <xf numFmtId="0" fontId="25" fillId="36" borderId="48" xfId="0" applyFont="1" applyFill="1" applyBorder="1" applyAlignment="1">
      <alignment horizontal="center" vertical="center" wrapText="1"/>
    </xf>
    <xf numFmtId="9" fontId="23" fillId="0" borderId="12" xfId="0" applyNumberFormat="1" applyFont="1" applyBorder="1" applyAlignment="1" applyProtection="1">
      <alignment horizontal="center" vertical="center" wrapText="1"/>
      <protection hidden="1"/>
    </xf>
    <xf numFmtId="0" fontId="25" fillId="0" borderId="12" xfId="0" applyFont="1" applyFill="1" applyBorder="1" applyAlignment="1" applyProtection="1">
      <alignment horizontal="center" vertical="center" wrapText="1"/>
      <protection hidden="1"/>
    </xf>
    <xf numFmtId="0" fontId="29" fillId="0" borderId="12" xfId="0" applyFont="1" applyBorder="1" applyAlignment="1" applyProtection="1">
      <alignment horizontal="center" vertical="center" wrapText="1"/>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31" fillId="0" borderId="21" xfId="0" applyFont="1" applyFill="1" applyBorder="1" applyAlignment="1">
      <alignment horizontal="left" vertical="center"/>
    </xf>
    <xf numFmtId="0" fontId="23" fillId="24" borderId="36" xfId="0" applyFont="1" applyFill="1" applyBorder="1" applyAlignment="1" applyProtection="1">
      <alignment horizontal="left" vertical="center" wrapText="1"/>
      <protection locked="0"/>
    </xf>
    <xf numFmtId="0" fontId="29" fillId="43" borderId="11" xfId="0" applyFont="1" applyFill="1" applyBorder="1" applyAlignment="1">
      <alignment horizontal="center" vertical="center"/>
    </xf>
    <xf numFmtId="0" fontId="25" fillId="0" borderId="26" xfId="0" applyFont="1" applyFill="1" applyBorder="1" applyAlignment="1">
      <alignment horizontal="center" vertical="center" textRotation="90" wrapText="1"/>
    </xf>
    <xf numFmtId="0" fontId="21" fillId="27" borderId="14" xfId="0" applyFont="1" applyFill="1" applyBorder="1" applyAlignment="1">
      <alignment horizontal="center" vertical="center" wrapText="1"/>
    </xf>
    <xf numFmtId="0" fontId="21" fillId="27" borderId="17" xfId="0" applyFont="1" applyFill="1" applyBorder="1" applyAlignment="1">
      <alignment horizontal="center" vertical="center" wrapText="1"/>
    </xf>
    <xf numFmtId="0" fontId="25" fillId="0" borderId="12" xfId="0" applyFont="1" applyBorder="1" applyAlignment="1" applyProtection="1">
      <alignment horizontal="center" vertical="center"/>
      <protection hidden="1"/>
    </xf>
    <xf numFmtId="9" fontId="23" fillId="0" borderId="12" xfId="0" applyNumberFormat="1" applyFont="1" applyBorder="1" applyAlignment="1" applyProtection="1">
      <alignment horizontal="center" vertical="center" wrapText="1"/>
      <protection locked="0"/>
    </xf>
    <xf numFmtId="0" fontId="23" fillId="46" borderId="11" xfId="0" applyFont="1" applyFill="1" applyBorder="1" applyAlignment="1">
      <alignment horizontal="justify" vertical="center"/>
    </xf>
    <xf numFmtId="0" fontId="23" fillId="45" borderId="11" xfId="0" applyFont="1" applyFill="1" applyBorder="1" applyAlignment="1">
      <alignment horizontal="center" vertical="center"/>
    </xf>
    <xf numFmtId="0" fontId="23" fillId="47" borderId="11" xfId="0" applyFont="1" applyFill="1" applyBorder="1" applyAlignment="1">
      <alignment horizontal="center" vertical="center"/>
    </xf>
    <xf numFmtId="0" fontId="23" fillId="0" borderId="11" xfId="0" applyFont="1" applyBorder="1" applyAlignment="1">
      <alignment horizontal="center" vertical="center"/>
    </xf>
    <xf numFmtId="0" fontId="23" fillId="0" borderId="44" xfId="0" applyFont="1" applyBorder="1" applyAlignment="1" applyProtection="1">
      <alignment horizontal="center" vertical="center"/>
    </xf>
    <xf numFmtId="0" fontId="23" fillId="0" borderId="38" xfId="0" applyFont="1" applyBorder="1" applyAlignment="1" applyProtection="1">
      <alignment horizontal="center" vertical="center"/>
    </xf>
    <xf numFmtId="0" fontId="23" fillId="0" borderId="23" xfId="0" applyFont="1" applyBorder="1" applyAlignment="1" applyProtection="1">
      <alignment horizontal="center" vertical="center"/>
      <protection locked="0"/>
    </xf>
    <xf numFmtId="9" fontId="23" fillId="0" borderId="26" xfId="0" applyNumberFormat="1" applyFont="1" applyBorder="1" applyAlignment="1" applyProtection="1">
      <alignment horizontal="center" vertical="center" wrapText="1"/>
      <protection hidden="1"/>
    </xf>
    <xf numFmtId="0" fontId="23" fillId="0" borderId="21" xfId="0" applyFont="1" applyBorder="1" applyAlignment="1" applyProtection="1">
      <alignment horizontal="center" vertical="center"/>
      <protection locked="0"/>
    </xf>
    <xf numFmtId="0" fontId="23" fillId="0" borderId="21" xfId="0" applyFont="1" applyBorder="1" applyAlignment="1" applyProtection="1">
      <alignment horizontal="center" vertical="center"/>
    </xf>
    <xf numFmtId="0" fontId="29" fillId="0" borderId="21" xfId="0" applyFont="1" applyBorder="1" applyAlignment="1" applyProtection="1">
      <alignment horizontal="center" vertical="center" wrapText="1"/>
      <protection locked="0"/>
    </xf>
    <xf numFmtId="0" fontId="36" fillId="27" borderId="12" xfId="0" applyFont="1" applyFill="1" applyBorder="1" applyAlignment="1" applyProtection="1">
      <alignment horizontal="center" vertical="center" wrapText="1"/>
      <protection locked="0"/>
    </xf>
    <xf numFmtId="0" fontId="36" fillId="27" borderId="10" xfId="0" applyFont="1" applyFill="1" applyBorder="1" applyAlignment="1" applyProtection="1">
      <alignment horizontal="center" vertical="center" wrapText="1"/>
      <protection locked="0"/>
    </xf>
    <xf numFmtId="0" fontId="29" fillId="24" borderId="12" xfId="0" applyFont="1" applyFill="1" applyBorder="1" applyAlignment="1" applyProtection="1">
      <alignment horizontal="center" vertical="center" wrapText="1"/>
      <protection locked="0"/>
    </xf>
    <xf numFmtId="0" fontId="29" fillId="24" borderId="10" xfId="0" applyFont="1" applyFill="1" applyBorder="1" applyAlignment="1" applyProtection="1">
      <alignment horizontal="center" vertical="center" wrapText="1"/>
      <protection locked="0"/>
    </xf>
    <xf numFmtId="0" fontId="27" fillId="0" borderId="73" xfId="0" applyFont="1" applyBorder="1" applyAlignment="1">
      <alignment horizontal="justify" vertical="center"/>
    </xf>
    <xf numFmtId="0" fontId="23" fillId="24" borderId="61" xfId="0" applyFont="1" applyFill="1" applyBorder="1" applyAlignment="1">
      <alignment horizontal="center" vertical="center"/>
    </xf>
    <xf numFmtId="0" fontId="23" fillId="24" borderId="62" xfId="0" applyFont="1" applyFill="1" applyBorder="1" applyAlignment="1">
      <alignment horizontal="center" vertical="center"/>
    </xf>
    <xf numFmtId="0" fontId="23" fillId="24" borderId="52" xfId="0" applyFont="1" applyFill="1" applyBorder="1" applyAlignment="1">
      <alignment horizontal="center" vertical="center"/>
    </xf>
    <xf numFmtId="0" fontId="23" fillId="24" borderId="69" xfId="0" applyFont="1" applyFill="1" applyBorder="1" applyAlignment="1">
      <alignment horizontal="center" vertical="center"/>
    </xf>
    <xf numFmtId="0" fontId="23" fillId="24" borderId="52" xfId="0" applyFont="1" applyFill="1" applyBorder="1" applyAlignment="1">
      <alignment horizontal="center"/>
    </xf>
    <xf numFmtId="0" fontId="23" fillId="24" borderId="69" xfId="0" applyFont="1" applyFill="1" applyBorder="1" applyAlignment="1">
      <alignment horizontal="center"/>
    </xf>
    <xf numFmtId="0" fontId="29" fillId="24" borderId="52" xfId="1" applyFont="1" applyFill="1" applyBorder="1" applyAlignment="1">
      <alignment horizontal="center" vertical="center" wrapText="1"/>
    </xf>
    <xf numFmtId="0" fontId="29" fillId="24" borderId="69" xfId="1" applyFont="1" applyFill="1" applyBorder="1" applyAlignment="1">
      <alignment horizontal="center" vertical="center" wrapText="1"/>
    </xf>
    <xf numFmtId="0" fontId="23" fillId="24" borderId="71" xfId="0" applyFont="1" applyFill="1" applyBorder="1" applyAlignment="1">
      <alignment horizontal="center"/>
    </xf>
    <xf numFmtId="0" fontId="29" fillId="24" borderId="71" xfId="1" applyFont="1" applyFill="1" applyBorder="1" applyAlignment="1">
      <alignment horizontal="center" vertical="center" wrapText="1"/>
    </xf>
    <xf numFmtId="0" fontId="29" fillId="24" borderId="72" xfId="1" applyFont="1" applyFill="1" applyBorder="1" applyAlignment="1">
      <alignment horizontal="center" vertical="center" wrapText="1"/>
    </xf>
  </cellXfs>
  <cellStyles count="52">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Incorrecto 2" xfId="32" xr:uid="{00000000-0005-0000-0000-00001E000000}"/>
    <cellStyle name="Moneda 2" xfId="33" xr:uid="{00000000-0005-0000-0000-00001F000000}"/>
    <cellStyle name="Neutral 2" xfId="34" xr:uid="{00000000-0005-0000-0000-000020000000}"/>
    <cellStyle name="Nor}al" xfId="35" xr:uid="{00000000-0005-0000-0000-000021000000}"/>
    <cellStyle name="Normal" xfId="0" builtinId="0"/>
    <cellStyle name="Normal - Style1 2" xfId="48" xr:uid="{00000000-0005-0000-0000-000023000000}"/>
    <cellStyle name="Normal 2" xfId="36" xr:uid="{00000000-0005-0000-0000-000024000000}"/>
    <cellStyle name="Normal 2 2" xfId="49" xr:uid="{00000000-0005-0000-0000-000025000000}"/>
    <cellStyle name="Normal 2 3" xfId="50" xr:uid="{00000000-0005-0000-0000-000026000000}"/>
    <cellStyle name="Normal 3" xfId="1" xr:uid="{00000000-0005-0000-0000-000027000000}"/>
    <cellStyle name="Normal 4" xfId="47" xr:uid="{00000000-0005-0000-0000-000028000000}"/>
    <cellStyle name="Notas 2" xfId="37" xr:uid="{00000000-0005-0000-0000-000029000000}"/>
    <cellStyle name="Porcentaje" xfId="51" builtinId="5"/>
    <cellStyle name="Porcentual 2" xfId="38" xr:uid="{00000000-0005-0000-0000-00002B000000}"/>
    <cellStyle name="Salida 2" xfId="39" xr:uid="{00000000-0005-0000-0000-00002C000000}"/>
    <cellStyle name="Texto de advertencia 2" xfId="40" xr:uid="{00000000-0005-0000-0000-00002D000000}"/>
    <cellStyle name="Texto explicativo 2" xfId="41" xr:uid="{00000000-0005-0000-0000-00002E000000}"/>
    <cellStyle name="Título 1 2" xfId="43" xr:uid="{00000000-0005-0000-0000-00002F000000}"/>
    <cellStyle name="Título 2 2" xfId="44" xr:uid="{00000000-0005-0000-0000-000030000000}"/>
    <cellStyle name="Título 3 2" xfId="45" xr:uid="{00000000-0005-0000-0000-000031000000}"/>
    <cellStyle name="Título 4" xfId="42" xr:uid="{00000000-0005-0000-0000-000032000000}"/>
    <cellStyle name="Total 2" xfId="46" xr:uid="{00000000-0005-0000-0000-000033000000}"/>
  </cellStyles>
  <dxfs count="2487">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s>
  <tableStyles count="0" defaultTableStyle="TableStyleMedium9" defaultPivotStyle="PivotStyleLight16"/>
  <colors>
    <mruColors>
      <color rgb="FFFFFF66"/>
      <color rgb="FFFFFF99"/>
      <color rgb="FFFF0000"/>
      <color rgb="FFA6D86E"/>
      <color rgb="FFADDB7B"/>
      <color rgb="FFE2AC00"/>
      <color rgb="FFC09200"/>
      <color rgb="FF9ED561"/>
      <color rgb="FFFFC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8"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36</xdr:col>
      <xdr:colOff>493059</xdr:colOff>
      <xdr:row>0</xdr:row>
      <xdr:rowOff>1</xdr:rowOff>
    </xdr:from>
    <xdr:to>
      <xdr:col>37</xdr:col>
      <xdr:colOff>113377</xdr:colOff>
      <xdr:row>2</xdr:row>
      <xdr:rowOff>156883</xdr:rowOff>
    </xdr:to>
    <xdr:pic>
      <xdr:nvPicPr>
        <xdr:cNvPr id="2" name="Imagen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82609"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493059</xdr:colOff>
      <xdr:row>0</xdr:row>
      <xdr:rowOff>1</xdr:rowOff>
    </xdr:from>
    <xdr:to>
      <xdr:col>36</xdr:col>
      <xdr:colOff>113377</xdr:colOff>
      <xdr:row>2</xdr:row>
      <xdr:rowOff>156883</xdr:rowOff>
    </xdr:to>
    <xdr:pic>
      <xdr:nvPicPr>
        <xdr:cNvPr id="2" name="Imagen 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68884" y="1"/>
          <a:ext cx="858568" cy="480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493059</xdr:colOff>
      <xdr:row>0</xdr:row>
      <xdr:rowOff>1</xdr:rowOff>
    </xdr:from>
    <xdr:to>
      <xdr:col>36</xdr:col>
      <xdr:colOff>113377</xdr:colOff>
      <xdr:row>2</xdr:row>
      <xdr:rowOff>156883</xdr:rowOff>
    </xdr:to>
    <xdr:pic>
      <xdr:nvPicPr>
        <xdr:cNvPr id="2" name="Imagen 8">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49159"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493059</xdr:colOff>
      <xdr:row>0</xdr:row>
      <xdr:rowOff>1</xdr:rowOff>
    </xdr:from>
    <xdr:to>
      <xdr:col>35</xdr:col>
      <xdr:colOff>113377</xdr:colOff>
      <xdr:row>2</xdr:row>
      <xdr:rowOff>156883</xdr:rowOff>
    </xdr:to>
    <xdr:pic>
      <xdr:nvPicPr>
        <xdr:cNvPr id="3" name="Imagen 8">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34784"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QHSE\Riesgos%20de%20Proceso\QHSE-MR-01%20QHSE%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MANTENIMIENTO\Riesgos%20de%20Proceso\MAN-MR-01%20MANTENIMIENTO%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ERVICIOS%20DE%20APOYO\Riesgos%20de%20Proceso\INT-MR-01%20%20SERVICIOS%20APOYO%20%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ISTEMAS%20Y%20COMUNICACIONES\Riesgos%20de%20Proceso\GSIC-MR-01%20SISTEMAS%20-COMUNICACION%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UMINISTROS%20Y%20ACTIVOS%20FIJOS\Riesgos%20de%20Proceso\A-MR-01%20ALMACEN%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TECNOLOGICA\Riesgos%20de%20Proceso\IB-MR-01%20BIOMEDICA%20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SRTUNCLU\EvidenciasMapasRiesgo\PROCESOS%20MISIONALES\APOYO%20SERVICIOS%20SALUD\Riesgos%20de%20Proceso\ASS-MR-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RTUNCLU\EvidenciasMapasRiesgo\PROCESOS%20MISIONALES\ENFERMERIA\Riesgos%20de%20Proceso\ENF-MR-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SRTUNCLU\EvidenciasMapasRiesgo\PROCESOS%20MISIONALES\EPIDMIOLOGIA%20Y%20SALUD%20PUBLICA\Riesgos%20de%20Proceso\VSP-MR-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SRTUNCLU\EvidenciasMapasRiesgo\PROCESOS%20MISIONALES\GESTI&#211;N%20CL&#205;NICA\Riesgos%20de%20Proceso\UI-MR-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SRTUNCLU\EvidenciasMapasRiesgo\PROCESOS%20MISIONALES\GESTI&#211;N%20QUIR&#218;RGICA\Riesgos%20de%20Proceso\GQR-MR-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DIRECCIONAMIENTO\Riesgos%20de%20Proceso\GER-MR-01%20DIRECCIONAMIENTO%20202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SRTUNCLU\EvidenciasMapasRiesgo\PROCESOS%20MISIONALES\UNIDAD%20CUIDADO%20INTENSIVO\Riesgos%20de%20Proceso\UCI-MR-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SRTUNCLU\EvidenciasMapasRiesgo\PROCESOS%20MISIONALES\URGENCIAS\Riesgos%20de%20Proceso\U-MR-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SRTUNCLU\EvidenciasMapasRiesgo\PROCESOS%20MISIONALES\SIAU\Riesgos%20de%20Proceso\SIAU-MR-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2022\RIESGOS\MAPAS%20DE%20RIESGO\PROCESO\PROCESOS%20MISIONALES\UI-MR-01_.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022\RIESGOS\MAPAS%20DE%20RIESGO\PROCESO\PROCESOS%20MISIONALES\UI-MR-01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SRTUNCLU\EvidenciasMapasRiesgo\PROCESO%20EVALUACI&#211;N\CONTROL%20INTERNO\Riesgos%20de%20Proceso\OACI-MR-01%20CONTROL%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GESTION%20ACADEMICA\Riesgos%20de%20Proceso\GAC-MR-01%20GESTION%20INVESTIGACION%20E%20IN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TALENTO%20HUMANO\Riesgos%20de%20Proceso\TH-MR-01%20TALENTO%20HUMAN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ITON%20CONTRATACI&#211;N\Riesgos%20de%20Proceso\C-MR-01%20CONTRATACION%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terno1\2.documentos%20de%20apoyo\Users\CINTERNO02\Desktop\Copia%20de%20GA-MR-01%20GESTION%20ADMINISTRATIVA%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DOCUMENTAL\Riesgos%20de%20Proceso\GD-MR-01%20GESTION%20DOCUMENTAL%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FINANCIERA\Riesgos%20de%20Proceso\AF-MR-01%20FINANCIERA%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JURIDICA\Riesgos%20de%20Proceso\OAJ-MR-01%20JURIDICA%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7"/>
  <sheetViews>
    <sheetView tabSelected="1" topLeftCell="A7" workbookViewId="0">
      <selection activeCell="B13" sqref="B13"/>
    </sheetView>
  </sheetViews>
  <sheetFormatPr baseColWidth="10" defaultRowHeight="23.25" customHeight="1" x14ac:dyDescent="0.25"/>
  <cols>
    <col min="1" max="1" width="26" customWidth="1"/>
    <col min="2" max="2" width="47" customWidth="1"/>
    <col min="3" max="3" width="37.42578125" customWidth="1"/>
    <col min="5" max="5" width="15" customWidth="1"/>
    <col min="6" max="6" width="13.42578125" customWidth="1"/>
  </cols>
  <sheetData>
    <row r="2" spans="1:6" ht="23.25" customHeight="1" thickBot="1" x14ac:dyDescent="0.3"/>
    <row r="3" spans="1:6" ht="41.25" customHeight="1" thickBot="1" x14ac:dyDescent="0.3">
      <c r="A3" s="315" t="s">
        <v>129</v>
      </c>
      <c r="B3" s="263" t="s">
        <v>0</v>
      </c>
      <c r="C3" s="264" t="s">
        <v>589</v>
      </c>
      <c r="D3" s="265" t="s">
        <v>128</v>
      </c>
      <c r="E3" s="266" t="s">
        <v>1</v>
      </c>
      <c r="F3" s="267" t="s">
        <v>125</v>
      </c>
    </row>
    <row r="4" spans="1:6" ht="23.25" customHeight="1" x14ac:dyDescent="0.25">
      <c r="A4" s="316"/>
      <c r="B4" s="268" t="s">
        <v>130</v>
      </c>
      <c r="C4" s="269" t="s">
        <v>590</v>
      </c>
      <c r="D4" s="289">
        <v>1</v>
      </c>
      <c r="E4" s="290">
        <v>1</v>
      </c>
      <c r="F4" s="291">
        <v>1</v>
      </c>
    </row>
    <row r="5" spans="1:6" ht="23.25" customHeight="1" x14ac:dyDescent="0.25">
      <c r="A5" s="316"/>
      <c r="B5" s="276" t="s">
        <v>591</v>
      </c>
      <c r="C5" s="271" t="s">
        <v>592</v>
      </c>
      <c r="D5" s="211">
        <v>2</v>
      </c>
      <c r="E5" s="292">
        <v>4</v>
      </c>
      <c r="F5" s="296">
        <v>2</v>
      </c>
    </row>
    <row r="6" spans="1:6" ht="23.25" customHeight="1" x14ac:dyDescent="0.25">
      <c r="A6" s="316"/>
      <c r="B6" s="276" t="s">
        <v>131</v>
      </c>
      <c r="C6" s="271" t="s">
        <v>592</v>
      </c>
      <c r="D6" s="211">
        <v>2</v>
      </c>
      <c r="E6" s="292">
        <v>2</v>
      </c>
      <c r="F6" s="296">
        <v>0</v>
      </c>
    </row>
    <row r="7" spans="1:6" ht="23.25" customHeight="1" thickBot="1" x14ac:dyDescent="0.3">
      <c r="A7" s="539"/>
      <c r="B7" s="272" t="s">
        <v>132</v>
      </c>
      <c r="C7" s="273" t="s">
        <v>593</v>
      </c>
      <c r="D7" s="293">
        <v>3</v>
      </c>
      <c r="E7" s="294">
        <v>4</v>
      </c>
      <c r="F7" s="295">
        <v>0</v>
      </c>
    </row>
    <row r="8" spans="1:6" ht="23.25" customHeight="1" x14ac:dyDescent="0.25">
      <c r="A8" s="317" t="s">
        <v>594</v>
      </c>
      <c r="B8" s="274" t="s">
        <v>11</v>
      </c>
      <c r="C8" s="270" t="s">
        <v>593</v>
      </c>
      <c r="D8" s="540">
        <v>11</v>
      </c>
      <c r="E8" s="540">
        <v>17</v>
      </c>
      <c r="F8" s="541">
        <v>1</v>
      </c>
    </row>
    <row r="9" spans="1:6" ht="23.25" customHeight="1" x14ac:dyDescent="0.25">
      <c r="A9" s="318"/>
      <c r="B9" s="275" t="s">
        <v>23</v>
      </c>
      <c r="C9" s="271" t="s">
        <v>593</v>
      </c>
      <c r="D9" s="542">
        <v>15</v>
      </c>
      <c r="E9" s="542">
        <v>17</v>
      </c>
      <c r="F9" s="543">
        <v>6</v>
      </c>
    </row>
    <row r="10" spans="1:6" ht="23.25" customHeight="1" x14ac:dyDescent="0.25">
      <c r="A10" s="318"/>
      <c r="B10" s="275" t="s">
        <v>27</v>
      </c>
      <c r="C10" s="271" t="s">
        <v>592</v>
      </c>
      <c r="D10" s="542">
        <v>2</v>
      </c>
      <c r="E10" s="542">
        <v>2</v>
      </c>
      <c r="F10" s="543">
        <v>0</v>
      </c>
    </row>
    <row r="11" spans="1:6" ht="23.25" customHeight="1" x14ac:dyDescent="0.25">
      <c r="A11" s="318"/>
      <c r="B11" s="275" t="s">
        <v>29</v>
      </c>
      <c r="C11" s="271" t="s">
        <v>592</v>
      </c>
      <c r="D11" s="542">
        <v>2</v>
      </c>
      <c r="E11" s="542">
        <v>3</v>
      </c>
      <c r="F11" s="543">
        <v>2</v>
      </c>
    </row>
    <row r="12" spans="1:6" ht="23.25" customHeight="1" x14ac:dyDescent="0.25">
      <c r="A12" s="318"/>
      <c r="B12" s="275" t="s">
        <v>30</v>
      </c>
      <c r="C12" s="271" t="s">
        <v>593</v>
      </c>
      <c r="D12" s="544">
        <v>2</v>
      </c>
      <c r="E12" s="544">
        <v>2</v>
      </c>
      <c r="F12" s="545">
        <v>1</v>
      </c>
    </row>
    <row r="13" spans="1:6" ht="23.25" customHeight="1" x14ac:dyDescent="0.25">
      <c r="A13" s="318"/>
      <c r="B13" s="275" t="s">
        <v>15</v>
      </c>
      <c r="C13" s="271" t="s">
        <v>593</v>
      </c>
      <c r="D13" s="544">
        <v>3</v>
      </c>
      <c r="E13" s="546">
        <v>4</v>
      </c>
      <c r="F13" s="547">
        <v>1</v>
      </c>
    </row>
    <row r="14" spans="1:6" ht="23.25" customHeight="1" x14ac:dyDescent="0.25">
      <c r="A14" s="318"/>
      <c r="B14" s="275" t="s">
        <v>31</v>
      </c>
      <c r="C14" s="271" t="s">
        <v>593</v>
      </c>
      <c r="D14" s="544">
        <v>2</v>
      </c>
      <c r="E14" s="546">
        <v>2</v>
      </c>
      <c r="F14" s="547">
        <v>1</v>
      </c>
    </row>
    <row r="15" spans="1:6" ht="23.25" customHeight="1" x14ac:dyDescent="0.25">
      <c r="A15" s="318"/>
      <c r="B15" s="275" t="s">
        <v>124</v>
      </c>
      <c r="C15" s="271" t="s">
        <v>593</v>
      </c>
      <c r="D15" s="544">
        <v>1</v>
      </c>
      <c r="E15" s="546">
        <v>2</v>
      </c>
      <c r="F15" s="547">
        <v>1</v>
      </c>
    </row>
    <row r="16" spans="1:6" ht="23.25" customHeight="1" x14ac:dyDescent="0.25">
      <c r="A16" s="318"/>
      <c r="B16" s="276" t="s">
        <v>134</v>
      </c>
      <c r="C16" s="271" t="s">
        <v>592</v>
      </c>
      <c r="D16" s="542">
        <v>3</v>
      </c>
      <c r="E16" s="546">
        <v>6</v>
      </c>
      <c r="F16" s="547">
        <v>1</v>
      </c>
    </row>
    <row r="17" spans="1:6" ht="23.25" customHeight="1" thickBot="1" x14ac:dyDescent="0.3">
      <c r="A17" s="319"/>
      <c r="B17" s="277" t="s">
        <v>127</v>
      </c>
      <c r="C17" s="278" t="s">
        <v>593</v>
      </c>
      <c r="D17" s="548">
        <v>4</v>
      </c>
      <c r="E17" s="549">
        <v>4</v>
      </c>
      <c r="F17" s="550">
        <v>0</v>
      </c>
    </row>
    <row r="18" spans="1:6" ht="23.25" customHeight="1" x14ac:dyDescent="0.25">
      <c r="A18" s="317" t="s">
        <v>595</v>
      </c>
      <c r="B18" s="279" t="s">
        <v>82</v>
      </c>
      <c r="C18" s="280" t="s">
        <v>590</v>
      </c>
      <c r="D18" s="289">
        <v>2</v>
      </c>
      <c r="E18" s="289">
        <v>3</v>
      </c>
      <c r="F18" s="291">
        <v>1</v>
      </c>
    </row>
    <row r="19" spans="1:6" ht="23.25" customHeight="1" x14ac:dyDescent="0.25">
      <c r="A19" s="318"/>
      <c r="B19" s="281" t="s">
        <v>85</v>
      </c>
      <c r="C19" s="282" t="s">
        <v>590</v>
      </c>
      <c r="D19" s="211">
        <v>2</v>
      </c>
      <c r="E19" s="211">
        <v>3</v>
      </c>
      <c r="F19" s="296">
        <v>1</v>
      </c>
    </row>
    <row r="20" spans="1:6" ht="23.25" customHeight="1" x14ac:dyDescent="0.25">
      <c r="A20" s="318"/>
      <c r="B20" s="281" t="s">
        <v>79</v>
      </c>
      <c r="C20" s="282" t="s">
        <v>590</v>
      </c>
      <c r="D20" s="211">
        <v>2</v>
      </c>
      <c r="E20" s="211">
        <v>3</v>
      </c>
      <c r="F20" s="296">
        <v>1</v>
      </c>
    </row>
    <row r="21" spans="1:6" ht="23.25" customHeight="1" x14ac:dyDescent="0.25">
      <c r="A21" s="318"/>
      <c r="B21" s="281" t="s">
        <v>135</v>
      </c>
      <c r="C21" s="282" t="s">
        <v>590</v>
      </c>
      <c r="D21" s="211">
        <v>2</v>
      </c>
      <c r="E21" s="211">
        <v>3</v>
      </c>
      <c r="F21" s="296">
        <v>1</v>
      </c>
    </row>
    <row r="22" spans="1:6" ht="23.25" customHeight="1" x14ac:dyDescent="0.25">
      <c r="A22" s="318"/>
      <c r="B22" s="281" t="s">
        <v>66</v>
      </c>
      <c r="C22" s="282" t="s">
        <v>590</v>
      </c>
      <c r="D22" s="211">
        <v>2</v>
      </c>
      <c r="E22" s="211">
        <v>3</v>
      </c>
      <c r="F22" s="296">
        <v>1</v>
      </c>
    </row>
    <row r="23" spans="1:6" ht="23.25" customHeight="1" x14ac:dyDescent="0.25">
      <c r="A23" s="318"/>
      <c r="B23" s="281" t="s">
        <v>64</v>
      </c>
      <c r="C23" s="282" t="s">
        <v>590</v>
      </c>
      <c r="D23" s="211">
        <v>1</v>
      </c>
      <c r="E23" s="211">
        <v>1</v>
      </c>
      <c r="F23" s="296">
        <v>0</v>
      </c>
    </row>
    <row r="24" spans="1:6" ht="23.25" customHeight="1" x14ac:dyDescent="0.25">
      <c r="A24" s="318"/>
      <c r="B24" s="281" t="s">
        <v>136</v>
      </c>
      <c r="C24" s="282" t="s">
        <v>590</v>
      </c>
      <c r="D24" s="211">
        <v>2</v>
      </c>
      <c r="E24" s="211">
        <v>2</v>
      </c>
      <c r="F24" s="296">
        <v>1</v>
      </c>
    </row>
    <row r="25" spans="1:6" ht="23.25" customHeight="1" thickBot="1" x14ac:dyDescent="0.3">
      <c r="A25" s="319"/>
      <c r="B25" s="283" t="s">
        <v>126</v>
      </c>
      <c r="C25" s="284" t="s">
        <v>590</v>
      </c>
      <c r="D25" s="297">
        <v>1</v>
      </c>
      <c r="E25" s="297">
        <v>1</v>
      </c>
      <c r="F25" s="298">
        <v>0</v>
      </c>
    </row>
    <row r="26" spans="1:6" ht="23.25" customHeight="1" thickBot="1" x14ac:dyDescent="0.3">
      <c r="A26" s="285" t="s">
        <v>596</v>
      </c>
      <c r="B26" s="286" t="s">
        <v>119</v>
      </c>
      <c r="C26" s="287" t="s">
        <v>597</v>
      </c>
      <c r="D26" s="299">
        <v>2</v>
      </c>
      <c r="E26" s="299">
        <v>5</v>
      </c>
      <c r="F26" s="300">
        <v>0</v>
      </c>
    </row>
    <row r="27" spans="1:6" ht="23.25" customHeight="1" x14ac:dyDescent="0.25">
      <c r="A27" s="288"/>
      <c r="B27" s="288" t="s">
        <v>133</v>
      </c>
      <c r="C27" s="288"/>
      <c r="D27" s="301">
        <f>SUM(D4:D26)</f>
        <v>69</v>
      </c>
      <c r="E27" s="301">
        <f>SUM(E4:E26)</f>
        <v>94</v>
      </c>
      <c r="F27" s="301">
        <f>SUM(F4:F26)</f>
        <v>23</v>
      </c>
    </row>
  </sheetData>
  <mergeCells count="3">
    <mergeCell ref="A3:A7"/>
    <mergeCell ref="A8:A17"/>
    <mergeCell ref="A18:A25"/>
  </mergeCells>
  <conditionalFormatting sqref="B19:C19">
    <cfRule type="containsText" dxfId="2486" priority="37" operator="containsText" text="ZONA RIESGO BAJA">
      <formula>NOT(ISERROR(SEARCH("ZONA RIESGO BAJA",B19)))</formula>
    </cfRule>
    <cfRule type="containsText" dxfId="2485" priority="38" operator="containsText" text="ZONA RIESGO MODERADA">
      <formula>NOT(ISERROR(SEARCH("ZONA RIESGO MODERADA",B19)))</formula>
    </cfRule>
    <cfRule type="containsText" dxfId="2484" priority="39" operator="containsText" text="ZONA RIESGO ALTA">
      <formula>NOT(ISERROR(SEARCH("ZONA RIESGO ALTA",B19)))</formula>
    </cfRule>
    <cfRule type="containsText" dxfId="2483" priority="40" operator="containsText" text="ZONA RIESGO EXTREMA">
      <formula>NOT(ISERROR(SEARCH("ZONA RIESGO EXTREMA",B19)))</formula>
    </cfRule>
  </conditionalFormatting>
  <conditionalFormatting sqref="B18:C18">
    <cfRule type="containsText" dxfId="2482" priority="33" operator="containsText" text="ZONA RIESGO BAJA">
      <formula>NOT(ISERROR(SEARCH("ZONA RIESGO BAJA",B18)))</formula>
    </cfRule>
    <cfRule type="containsText" dxfId="2481" priority="34" operator="containsText" text="ZONA RIESGO MODERADA">
      <formula>NOT(ISERROR(SEARCH("ZONA RIESGO MODERADA",B18)))</formula>
    </cfRule>
    <cfRule type="containsText" dxfId="2480" priority="35" operator="containsText" text="ZONA RIESGO ALTA">
      <formula>NOT(ISERROR(SEARCH("ZONA RIESGO ALTA",B18)))</formula>
    </cfRule>
    <cfRule type="containsText" dxfId="2479" priority="36" operator="containsText" text="ZONA RIESGO EXTREMA">
      <formula>NOT(ISERROR(SEARCH("ZONA RIESGO EXTREMA",B18)))</formula>
    </cfRule>
  </conditionalFormatting>
  <conditionalFormatting sqref="B20:C20">
    <cfRule type="containsText" dxfId="2478" priority="29" operator="containsText" text="ZONA RIESGO BAJA">
      <formula>NOT(ISERROR(SEARCH("ZONA RIESGO BAJA",B20)))</formula>
    </cfRule>
    <cfRule type="containsText" dxfId="2477" priority="30" operator="containsText" text="ZONA RIESGO MODERADA">
      <formula>NOT(ISERROR(SEARCH("ZONA RIESGO MODERADA",B20)))</formula>
    </cfRule>
    <cfRule type="containsText" dxfId="2476" priority="31" operator="containsText" text="ZONA RIESGO ALTA">
      <formula>NOT(ISERROR(SEARCH("ZONA RIESGO ALTA",B20)))</formula>
    </cfRule>
    <cfRule type="containsText" dxfId="2475" priority="32" operator="containsText" text="ZONA RIESGO EXTREMA">
      <formula>NOT(ISERROR(SEARCH("ZONA RIESGO EXTREMA",B20)))</formula>
    </cfRule>
  </conditionalFormatting>
  <conditionalFormatting sqref="B21:C21">
    <cfRule type="containsText" dxfId="2474" priority="25" operator="containsText" text="ZONA RIESGO BAJA">
      <formula>NOT(ISERROR(SEARCH("ZONA RIESGO BAJA",B21)))</formula>
    </cfRule>
    <cfRule type="containsText" dxfId="2473" priority="26" operator="containsText" text="ZONA RIESGO MODERADA">
      <formula>NOT(ISERROR(SEARCH("ZONA RIESGO MODERADA",B21)))</formula>
    </cfRule>
    <cfRule type="containsText" dxfId="2472" priority="27" operator="containsText" text="ZONA RIESGO ALTA">
      <formula>NOT(ISERROR(SEARCH("ZONA RIESGO ALTA",B21)))</formula>
    </cfRule>
    <cfRule type="containsText" dxfId="2471" priority="28" operator="containsText" text="ZONA RIESGO EXTREMA">
      <formula>NOT(ISERROR(SEARCH("ZONA RIESGO EXTREMA",B21)))</formula>
    </cfRule>
  </conditionalFormatting>
  <conditionalFormatting sqref="B22:C22">
    <cfRule type="containsText" dxfId="2470" priority="21" operator="containsText" text="ZONA RIESGO BAJA">
      <formula>NOT(ISERROR(SEARCH("ZONA RIESGO BAJA",B22)))</formula>
    </cfRule>
    <cfRule type="containsText" dxfId="2469" priority="22" operator="containsText" text="ZONA RIESGO MODERADA">
      <formula>NOT(ISERROR(SEARCH("ZONA RIESGO MODERADA",B22)))</formula>
    </cfRule>
    <cfRule type="containsText" dxfId="2468" priority="23" operator="containsText" text="ZONA RIESGO ALTA">
      <formula>NOT(ISERROR(SEARCH("ZONA RIESGO ALTA",B22)))</formula>
    </cfRule>
    <cfRule type="containsText" dxfId="2467" priority="24" operator="containsText" text="ZONA RIESGO EXTREMA">
      <formula>NOT(ISERROR(SEARCH("ZONA RIESGO EXTREMA",B22)))</formula>
    </cfRule>
  </conditionalFormatting>
  <conditionalFormatting sqref="B23:C23">
    <cfRule type="containsText" dxfId="2466" priority="17" operator="containsText" text="ZONA RIESGO BAJA">
      <formula>NOT(ISERROR(SEARCH("ZONA RIESGO BAJA",B23)))</formula>
    </cfRule>
    <cfRule type="containsText" dxfId="2465" priority="18" operator="containsText" text="ZONA RIESGO MODERADA">
      <formula>NOT(ISERROR(SEARCH("ZONA RIESGO MODERADA",B23)))</formula>
    </cfRule>
    <cfRule type="containsText" dxfId="2464" priority="19" operator="containsText" text="ZONA RIESGO ALTA">
      <formula>NOT(ISERROR(SEARCH("ZONA RIESGO ALTA",B23)))</formula>
    </cfRule>
    <cfRule type="containsText" dxfId="2463" priority="20" operator="containsText" text="ZONA RIESGO EXTREMA">
      <formula>NOT(ISERROR(SEARCH("ZONA RIESGO EXTREMA",B23)))</formula>
    </cfRule>
  </conditionalFormatting>
  <conditionalFormatting sqref="B24">
    <cfRule type="containsText" dxfId="2462" priority="9" operator="containsText" text="ZONA RIESGO BAJA">
      <formula>NOT(ISERROR(SEARCH("ZONA RIESGO BAJA",B24)))</formula>
    </cfRule>
    <cfRule type="containsText" dxfId="2461" priority="10" operator="containsText" text="ZONA RIESGO MODERADA">
      <formula>NOT(ISERROR(SEARCH("ZONA RIESGO MODERADA",B24)))</formula>
    </cfRule>
    <cfRule type="containsText" dxfId="2460" priority="11" operator="containsText" text="ZONA RIESGO ALTA">
      <formula>NOT(ISERROR(SEARCH("ZONA RIESGO ALTA",B24)))</formula>
    </cfRule>
    <cfRule type="containsText" dxfId="2459" priority="12" operator="containsText" text="ZONA RIESGO EXTREMA">
      <formula>NOT(ISERROR(SEARCH("ZONA RIESGO EXTREMA",B24)))</formula>
    </cfRule>
  </conditionalFormatting>
  <conditionalFormatting sqref="C24">
    <cfRule type="containsText" dxfId="2458" priority="5" operator="containsText" text="ZONA RIESGO BAJA">
      <formula>NOT(ISERROR(SEARCH("ZONA RIESGO BAJA",C24)))</formula>
    </cfRule>
    <cfRule type="containsText" dxfId="2457" priority="6" operator="containsText" text="ZONA RIESGO MODERADA">
      <formula>NOT(ISERROR(SEARCH("ZONA RIESGO MODERADA",C24)))</formula>
    </cfRule>
    <cfRule type="containsText" dxfId="2456" priority="7" operator="containsText" text="ZONA RIESGO ALTA">
      <formula>NOT(ISERROR(SEARCH("ZONA RIESGO ALTA",C24)))</formula>
    </cfRule>
    <cfRule type="containsText" dxfId="2455" priority="8" operator="containsText" text="ZONA RIESGO EXTREMA">
      <formula>NOT(ISERROR(SEARCH("ZONA RIESGO EXTREMA",C24)))</formula>
    </cfRule>
  </conditionalFormatting>
  <conditionalFormatting sqref="C25">
    <cfRule type="containsText" dxfId="2454" priority="1" operator="containsText" text="ZONA RIESGO BAJA">
      <formula>NOT(ISERROR(SEARCH("ZONA RIESGO BAJA",C25)))</formula>
    </cfRule>
    <cfRule type="containsText" dxfId="2453" priority="2" operator="containsText" text="ZONA RIESGO MODERADA">
      <formula>NOT(ISERROR(SEARCH("ZONA RIESGO MODERADA",C25)))</formula>
    </cfRule>
    <cfRule type="containsText" dxfId="2452" priority="3" operator="containsText" text="ZONA RIESGO ALTA">
      <formula>NOT(ISERROR(SEARCH("ZONA RIESGO ALTA",C25)))</formula>
    </cfRule>
    <cfRule type="containsText" dxfId="2451" priority="4" operator="containsText" text="ZONA RIESGO EXTREMA">
      <formula>NOT(ISERROR(SEARCH("ZONA RIESGO EXTREMA",C25)))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Q20"/>
  <sheetViews>
    <sheetView topLeftCell="A17" zoomScale="70" zoomScaleNormal="70" workbookViewId="0">
      <selection activeCell="F10" sqref="F10:F21"/>
    </sheetView>
  </sheetViews>
  <sheetFormatPr baseColWidth="10" defaultRowHeight="12.75" x14ac:dyDescent="0.2"/>
  <cols>
    <col min="1" max="1" width="11.42578125" style="1"/>
    <col min="2" max="2" width="30.28515625" style="56" customWidth="1"/>
    <col min="3" max="3" width="14.140625" style="56" customWidth="1"/>
    <col min="4" max="4" width="13.140625" style="56" hidden="1" customWidth="1"/>
    <col min="5" max="5" width="29.7109375" style="56" customWidth="1"/>
    <col min="6" max="6" width="29.28515625" style="1" customWidth="1"/>
    <col min="7" max="7" width="16.42578125" style="57" customWidth="1"/>
    <col min="8" max="8" width="12.140625" style="1" customWidth="1"/>
    <col min="9" max="9" width="16.5703125" style="1" customWidth="1"/>
    <col min="10" max="10" width="6.7109375" style="1" bestFit="1" customWidth="1"/>
    <col min="11" max="11" width="20.7109375" style="1" customWidth="1"/>
    <col min="12" max="12" width="19.28515625" style="1" customWidth="1"/>
    <col min="13" max="13" width="12.85546875" style="1" customWidth="1"/>
    <col min="14" max="14" width="6.42578125" style="1" bestFit="1" customWidth="1"/>
    <col min="15" max="15" width="12.85546875" style="1" customWidth="1"/>
    <col min="16" max="16" width="5.85546875" style="1" customWidth="1"/>
    <col min="17" max="17" width="34.7109375" style="1" customWidth="1"/>
    <col min="18" max="18" width="13.28515625" style="1" customWidth="1"/>
    <col min="19" max="19" width="6.85546875" style="1" customWidth="1"/>
    <col min="20" max="20" width="5" style="1" customWidth="1"/>
    <col min="21" max="21" width="5.5703125" style="1" customWidth="1"/>
    <col min="22" max="22" width="7.140625" style="1" customWidth="1"/>
    <col min="23" max="23" width="6.7109375" style="1" customWidth="1"/>
    <col min="24" max="24" width="7.5703125" style="1" customWidth="1"/>
    <col min="25" max="25" width="30.7109375" style="1" customWidth="1"/>
    <col min="26" max="26" width="27.42578125" style="1" customWidth="1"/>
    <col min="27" max="27" width="15.85546875" style="1" customWidth="1"/>
    <col min="28" max="28" width="17.28515625" style="1" customWidth="1"/>
    <col min="29" max="29" width="14.42578125" style="1" customWidth="1"/>
    <col min="30" max="30" width="13.85546875" style="1" customWidth="1"/>
    <col min="31" max="31" width="8.42578125" style="1" customWidth="1"/>
    <col min="32" max="32" width="15.85546875" style="1" customWidth="1"/>
    <col min="33" max="33" width="23" style="1" customWidth="1"/>
    <col min="34" max="34" width="16" style="1" customWidth="1"/>
    <col min="35" max="35" width="10.140625" style="1" customWidth="1"/>
    <col min="36" max="36" width="13.28515625" style="1" customWidth="1"/>
    <col min="37" max="37" width="18.5703125" style="1" customWidth="1"/>
    <col min="38" max="38" width="12.7109375" style="1" customWidth="1"/>
    <col min="39" max="39" width="58.42578125" style="1" customWidth="1"/>
    <col min="40" max="16384" width="11.42578125" style="1"/>
  </cols>
  <sheetData>
    <row r="1" spans="2:69" x14ac:dyDescent="0.2">
      <c r="B1" s="382" t="s">
        <v>178</v>
      </c>
      <c r="C1" s="383"/>
      <c r="D1" s="384"/>
      <c r="E1" s="388" t="s">
        <v>179</v>
      </c>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90"/>
      <c r="AK1" s="405"/>
      <c r="AL1" s="405"/>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2:69" x14ac:dyDescent="0.2">
      <c r="B2" s="385"/>
      <c r="C2" s="386"/>
      <c r="D2" s="387"/>
      <c r="E2" s="391"/>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3"/>
      <c r="AK2" s="405"/>
      <c r="AL2" s="405"/>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2:69" x14ac:dyDescent="0.2">
      <c r="B3" s="406" t="s">
        <v>55</v>
      </c>
      <c r="C3" s="407"/>
      <c r="D3" s="408"/>
      <c r="E3" s="394"/>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6"/>
      <c r="AK3" s="405"/>
      <c r="AL3" s="405"/>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2:69" x14ac:dyDescent="0.2">
      <c r="B4" s="409" t="s">
        <v>180</v>
      </c>
      <c r="C4" s="409"/>
      <c r="D4" s="410"/>
      <c r="E4" s="411"/>
      <c r="F4" s="411"/>
      <c r="G4" s="411"/>
      <c r="H4" s="371" t="s">
        <v>238</v>
      </c>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3"/>
      <c r="AK4" s="376" t="s">
        <v>181</v>
      </c>
      <c r="AL4" s="377"/>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row>
    <row r="5" spans="2:69" ht="32.25" x14ac:dyDescent="0.2">
      <c r="B5" s="378" t="s">
        <v>182</v>
      </c>
      <c r="C5" s="378"/>
      <c r="D5" s="379"/>
      <c r="E5" s="379"/>
      <c r="F5" s="379"/>
      <c r="G5" s="379"/>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5"/>
      <c r="AK5" s="380"/>
      <c r="AL5" s="381"/>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row>
    <row r="6" spans="2:69" x14ac:dyDescent="0.2">
      <c r="B6" s="19"/>
      <c r="C6" s="19"/>
      <c r="D6" s="20"/>
      <c r="E6" s="20"/>
      <c r="F6" s="20"/>
      <c r="G6" s="20"/>
      <c r="H6" s="21"/>
      <c r="I6" s="20"/>
      <c r="J6" s="20"/>
      <c r="K6" s="20"/>
      <c r="L6" s="20"/>
      <c r="M6" s="20"/>
      <c r="N6" s="20"/>
      <c r="O6" s="20"/>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row>
    <row r="7" spans="2:69" s="22" customFormat="1" x14ac:dyDescent="0.2">
      <c r="B7" s="397" t="s">
        <v>183</v>
      </c>
      <c r="C7" s="397"/>
      <c r="D7" s="397"/>
      <c r="E7" s="397"/>
      <c r="F7" s="397"/>
      <c r="G7" s="397"/>
      <c r="H7" s="397"/>
      <c r="I7" s="398" t="s">
        <v>9</v>
      </c>
      <c r="J7" s="398"/>
      <c r="K7" s="398"/>
      <c r="L7" s="398"/>
      <c r="M7" s="398"/>
      <c r="N7" s="398"/>
      <c r="O7" s="398"/>
      <c r="P7" s="399" t="s">
        <v>184</v>
      </c>
      <c r="Q7" s="400"/>
      <c r="R7" s="400"/>
      <c r="S7" s="400"/>
      <c r="T7" s="400"/>
      <c r="U7" s="400"/>
      <c r="V7" s="400"/>
      <c r="W7" s="400"/>
      <c r="X7" s="400"/>
      <c r="Y7" s="401"/>
      <c r="Z7" s="402" t="s">
        <v>8</v>
      </c>
      <c r="AA7" s="402"/>
      <c r="AB7" s="402"/>
      <c r="AC7" s="402"/>
      <c r="AD7" s="402"/>
      <c r="AE7" s="402"/>
      <c r="AF7" s="402"/>
      <c r="AG7" s="403" t="s">
        <v>138</v>
      </c>
      <c r="AH7" s="403"/>
      <c r="AI7" s="403"/>
      <c r="AJ7" s="403"/>
      <c r="AK7" s="403"/>
      <c r="AL7" s="403"/>
      <c r="AM7" s="2"/>
    </row>
    <row r="8" spans="2:69" s="22" customFormat="1" x14ac:dyDescent="0.2">
      <c r="B8" s="404" t="s">
        <v>185</v>
      </c>
      <c r="C8" s="369" t="s">
        <v>186</v>
      </c>
      <c r="D8" s="370" t="s">
        <v>187</v>
      </c>
      <c r="E8" s="370" t="s">
        <v>188</v>
      </c>
      <c r="F8" s="369" t="s">
        <v>189</v>
      </c>
      <c r="G8" s="370" t="s">
        <v>2</v>
      </c>
      <c r="H8" s="370" t="s">
        <v>191</v>
      </c>
      <c r="I8" s="365" t="s">
        <v>192</v>
      </c>
      <c r="J8" s="366" t="s">
        <v>193</v>
      </c>
      <c r="K8" s="363" t="s">
        <v>194</v>
      </c>
      <c r="L8" s="363" t="s">
        <v>195</v>
      </c>
      <c r="M8" s="365" t="s">
        <v>196</v>
      </c>
      <c r="N8" s="366" t="s">
        <v>193</v>
      </c>
      <c r="O8" s="365" t="s">
        <v>197</v>
      </c>
      <c r="P8" s="367" t="s">
        <v>598</v>
      </c>
      <c r="Q8" s="368" t="s">
        <v>199</v>
      </c>
      <c r="R8" s="368" t="s">
        <v>5</v>
      </c>
      <c r="S8" s="359" t="s">
        <v>200</v>
      </c>
      <c r="T8" s="360"/>
      <c r="U8" s="360"/>
      <c r="V8" s="360"/>
      <c r="W8" s="360"/>
      <c r="X8" s="360"/>
      <c r="Y8" s="361"/>
      <c r="Z8" s="362" t="s">
        <v>201</v>
      </c>
      <c r="AA8" s="358" t="s">
        <v>202</v>
      </c>
      <c r="AB8" s="358" t="s">
        <v>193</v>
      </c>
      <c r="AC8" s="358" t="s">
        <v>203</v>
      </c>
      <c r="AD8" s="358" t="s">
        <v>193</v>
      </c>
      <c r="AE8" s="358" t="s">
        <v>204</v>
      </c>
      <c r="AF8" s="358" t="s">
        <v>205</v>
      </c>
      <c r="AG8" s="356" t="s">
        <v>138</v>
      </c>
      <c r="AH8" s="356" t="s">
        <v>139</v>
      </c>
      <c r="AI8" s="356" t="s">
        <v>140</v>
      </c>
      <c r="AJ8" s="356" t="s">
        <v>141</v>
      </c>
      <c r="AK8" s="356" t="s">
        <v>142</v>
      </c>
      <c r="AL8" s="356" t="s">
        <v>143</v>
      </c>
      <c r="AM8" s="331" t="s">
        <v>465</v>
      </c>
    </row>
    <row r="9" spans="2:69" s="24" customFormat="1" ht="123" customHeight="1" x14ac:dyDescent="0.25">
      <c r="B9" s="404"/>
      <c r="C9" s="369"/>
      <c r="D9" s="370"/>
      <c r="E9" s="370"/>
      <c r="F9" s="369"/>
      <c r="G9" s="370"/>
      <c r="H9" s="370"/>
      <c r="I9" s="363"/>
      <c r="J9" s="366"/>
      <c r="K9" s="364"/>
      <c r="L9" s="364"/>
      <c r="M9" s="366"/>
      <c r="N9" s="366"/>
      <c r="O9" s="365"/>
      <c r="P9" s="367"/>
      <c r="Q9" s="368"/>
      <c r="R9" s="368"/>
      <c r="S9" s="23" t="s">
        <v>206</v>
      </c>
      <c r="T9" s="23" t="s">
        <v>207</v>
      </c>
      <c r="U9" s="23" t="s">
        <v>208</v>
      </c>
      <c r="V9" s="23" t="s">
        <v>209</v>
      </c>
      <c r="W9" s="23" t="s">
        <v>210</v>
      </c>
      <c r="X9" s="23" t="s">
        <v>211</v>
      </c>
      <c r="Y9" s="23" t="s">
        <v>212</v>
      </c>
      <c r="Z9" s="362"/>
      <c r="AA9" s="358"/>
      <c r="AB9" s="358"/>
      <c r="AC9" s="358"/>
      <c r="AD9" s="358"/>
      <c r="AE9" s="358"/>
      <c r="AF9" s="358"/>
      <c r="AG9" s="357"/>
      <c r="AH9" s="357"/>
      <c r="AI9" s="357"/>
      <c r="AJ9" s="357"/>
      <c r="AK9" s="357"/>
      <c r="AL9" s="357"/>
      <c r="AM9" s="332"/>
      <c r="AQ9" s="25"/>
    </row>
    <row r="10" spans="2:69" s="37" customFormat="1" ht="189" customHeight="1" x14ac:dyDescent="0.25">
      <c r="B10" s="329" t="s">
        <v>227</v>
      </c>
      <c r="C10" s="346" t="s">
        <v>213</v>
      </c>
      <c r="D10" s="346"/>
      <c r="E10" s="346" t="s">
        <v>18</v>
      </c>
      <c r="F10" s="348" t="s">
        <v>62</v>
      </c>
      <c r="G10" s="346" t="s">
        <v>3</v>
      </c>
      <c r="H10" s="350">
        <v>441</v>
      </c>
      <c r="I10" s="325" t="str">
        <f>IF(H10&lt;=0,"",IF(H10&lt;=2,"Muy Baja",IF(H10&lt;=24,"Baja",IF(H10&lt;=500,"Media",IF(H10&lt;=5000,"Alta","Muy Alta")))))</f>
        <v>Media</v>
      </c>
      <c r="J10" s="337">
        <f>IF(I10="","",IF(I10="Muy Baja",0.2,IF(I10="Baja",0.4,IF(I10="Media",0.6,IF(I10="Alta",0.8,IF(I10="Muy Alta",1,))))))</f>
        <v>0.6</v>
      </c>
      <c r="K10" s="353" t="s">
        <v>214</v>
      </c>
      <c r="L10" s="340" t="str">
        <f>IF(NOT(ISERROR(MATCH(K10,'[1]Tabla Impacto'!$B$221:$B$223,0))),'[1]Tabla Impacto'!$F$223&amp;"Por favor no seleccionar los criterios de impacto(Afectación Económica o presupuestal y Pérdida Reputacional)",K10)</f>
        <v xml:space="preserve">     El riesgo afecta la imagen de de la entidad con efecto publicitario sostenido a nivel de sector administrativo, nivel departamental o municipal</v>
      </c>
      <c r="M10" s="355" t="str">
        <f>IF(OR(L10='[1]Tabla Impacto'!$C$11,L10='[1]Tabla Impacto'!$D$11),"Leve",IF(OR(L10='[1]Tabla Impacto'!$C$12,L10='[1]Tabla Impacto'!$D$12),"Menor",IF(OR(L10='[1]Tabla Impacto'!$C$13,L10='[1]Tabla Impacto'!$D$13),"Moderado",IF(OR(L10='[1]Tabla Impacto'!$C$14,L10='[1]Tabla Impacto'!$D$14),"Mayor",IF(OR(L10='[1]Tabla Impacto'!$C$15,L10='[1]Tabla Impacto'!$D$15),"Catastrófico","")))))</f>
        <v>Mayor</v>
      </c>
      <c r="N10" s="344">
        <f>IF(M10="","",IF(M10="Leve",0.2,IF(M10="Menor",0.4,IF(M10="Moderado",0.6,IF(M10="Mayor",0.8,IF(M10="Catastrófico",1,))))))</f>
        <v>0.8</v>
      </c>
      <c r="O10" s="335" t="str">
        <f>IF(OR(AND(I10="Muy Baja",M10="Leve"),AND(I10="Muy Baja",M10="Menor"),AND(I10="Baja",M10="Leve")),"Bajo",IF(OR(AND(I10="Muy baja",M10="Moderado"),AND(I10="Baja",M10="Menor"),AND(I10="Baja",M10="Moderado"),AND(I10="Media",M10="Leve"),AND(I10="Media",M10="Menor"),AND(I10="Media",M10="Moderado"),AND(I10="Alta",M10="Leve"),AND(I10="Alta",M10="Menor")),"Moderado",IF(OR(AND(I10="Muy Baja",M10="Mayor"),AND(I10="Baja",M10="Mayor"),AND(I10="Media",M10="Mayor"),AND(I10="Alta",M10="Moderado"),AND(I10="Alta",M10="Mayor"),AND(I10="Muy Alta",M10="Leve"),AND(I10="Muy Alta",M10="Menor"),AND(I10="Muy Alta",M10="Moderado"),AND(I10="Muy Alta",M10="Mayor")),"Alto",IF(OR(AND(I10="Muy Baja",M10="Catastrófico"),AND(I10="Baja",M10="Catastrófico"),AND(I10="Media",M10="Catastrófico"),AND(I10="Alta",M10="Catastrófico"),AND(I10="Muy Alta",M10="Catastrófico")),"Extremo",""))))</f>
        <v>Alto</v>
      </c>
      <c r="P10" s="302">
        <v>1</v>
      </c>
      <c r="Q10" s="3" t="s">
        <v>539</v>
      </c>
      <c r="R10" s="26" t="str">
        <f t="shared" ref="R10:R20" si="0">IF(OR(S10="Preventivo",S10="Detectivo"),"Probabilidad",IF(S10="Correctivo","Impacto",""))</f>
        <v>Probabilidad</v>
      </c>
      <c r="S10" s="27" t="s">
        <v>6</v>
      </c>
      <c r="T10" s="27" t="s">
        <v>215</v>
      </c>
      <c r="U10" s="28" t="str">
        <f>IF(AND(S10="Preventivo",T10="Automático"),"50%",IF(AND(S10="Preventivo",T10="Manual"),"40%",IF(AND(S10="Detectivo",T10="Automático"),"40%",IF(AND(S10="Detectivo",T10="Manual"),"30%",IF(AND(S10="Correctivo",T10="Automático"),"35%",IF(AND(S10="Correctivo",T10="Manual"),"25%",""))))))</f>
        <v>40%</v>
      </c>
      <c r="V10" s="29" t="s">
        <v>216</v>
      </c>
      <c r="W10" s="30" t="s">
        <v>217</v>
      </c>
      <c r="X10" s="31" t="s">
        <v>218</v>
      </c>
      <c r="Y10" s="3" t="s">
        <v>540</v>
      </c>
      <c r="Z10" s="32">
        <f>IFERROR(IF(R10="Probabilidad",(J10-(+J10*U10)),IF(R10="Impacto",J10,"")),"")</f>
        <v>0.36</v>
      </c>
      <c r="AA10" s="33" t="str">
        <f>IFERROR(IF(Z10="","",IF(Z10&lt;=0.2,"Muy Baja",IF(Z10&lt;=0.4,"Baja",IF(Z10&lt;=0.6,"Media",IF(Z10&lt;=0.8,"Alta","Muy Alta"))))),"")</f>
        <v>Baja</v>
      </c>
      <c r="AB10" s="28">
        <f>+Z10</f>
        <v>0.36</v>
      </c>
      <c r="AC10" s="34" t="str">
        <f>IFERROR(IF(AD10="","",IF(AD10&lt;=0.2,"Leve",IF(AD10&lt;=0.4,"Menor",IF(AD10&lt;=0.6,"Moderado",IF(AD10&lt;=0.8,"Mayor","Catastrófico"))))),"")</f>
        <v>Mayor</v>
      </c>
      <c r="AD10" s="28">
        <f>IFERROR(IF(R10="Impacto",(N10-(+N10*U10)),IF(R10="Probabilidad",N10,"")),"")</f>
        <v>0.8</v>
      </c>
      <c r="AE10" s="35"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351" t="s">
        <v>12</v>
      </c>
      <c r="AG10" s="118"/>
      <c r="AH10" s="118" t="s">
        <v>546</v>
      </c>
      <c r="AI10" s="118"/>
      <c r="AJ10" s="118"/>
      <c r="AK10" s="118"/>
      <c r="AL10" s="118"/>
      <c r="AM10" s="96" t="s">
        <v>515</v>
      </c>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row>
    <row r="11" spans="2:69" ht="186" customHeight="1" x14ac:dyDescent="0.2">
      <c r="B11" s="330"/>
      <c r="C11" s="346"/>
      <c r="D11" s="346"/>
      <c r="E11" s="346"/>
      <c r="F11" s="348"/>
      <c r="G11" s="346"/>
      <c r="H11" s="350"/>
      <c r="I11" s="325"/>
      <c r="J11" s="337"/>
      <c r="K11" s="354"/>
      <c r="L11" s="340"/>
      <c r="M11" s="355"/>
      <c r="N11" s="344"/>
      <c r="O11" s="335"/>
      <c r="P11" s="303">
        <v>2</v>
      </c>
      <c r="Q11" s="3" t="s">
        <v>63</v>
      </c>
      <c r="R11" s="38" t="str">
        <f t="shared" si="0"/>
        <v>Probabilidad</v>
      </c>
      <c r="S11" s="39" t="s">
        <v>6</v>
      </c>
      <c r="T11" s="39" t="s">
        <v>215</v>
      </c>
      <c r="U11" s="40" t="str">
        <f t="shared" ref="U11" si="1">IF(AND(S11="Preventivo",T11="Automático"),"50%",IF(AND(S11="Preventivo",T11="Manual"),"40%",IF(AND(S11="Detectivo",T11="Automático"),"40%",IF(AND(S11="Detectivo",T11="Manual"),"30%",IF(AND(S11="Correctivo",T11="Automático"),"35%",IF(AND(S11="Correctivo",T11="Manual"),"25%",""))))))</f>
        <v>40%</v>
      </c>
      <c r="V11" s="41" t="s">
        <v>219</v>
      </c>
      <c r="W11" s="42" t="s">
        <v>217</v>
      </c>
      <c r="X11" s="43" t="s">
        <v>218</v>
      </c>
      <c r="Y11" s="3" t="s">
        <v>220</v>
      </c>
      <c r="Z11" s="32">
        <f>IFERROR(IF(AND(R10="Probabilidad",R11="Probabilidad"),(AB10-(+AB10*U11)),IF(R11="Probabilidad",(J10-(+J10*U11)),IF(R11="Impacto",AB10,""))),"")</f>
        <v>0.216</v>
      </c>
      <c r="AA11" s="44" t="str">
        <f t="shared" ref="AA11:AA13" si="2">IFERROR(IF(Z11="","",IF(Z11&lt;=0.2,"Muy Baja",IF(Z11&lt;=0.4,"Baja",IF(Z11&lt;=0.6,"Media",IF(Z11&lt;=0.8,"Alta","Muy Alta"))))),"")</f>
        <v>Baja</v>
      </c>
      <c r="AB11" s="45">
        <f t="shared" ref="AB11" si="3">+Z11</f>
        <v>0.216</v>
      </c>
      <c r="AC11" s="46" t="str">
        <f t="shared" ref="AC11:AC13" si="4">IFERROR(IF(AD11="","",IF(AD11&lt;=0.2,"Leve",IF(AD11&lt;=0.4,"Menor",IF(AD11&lt;=0.6,"Moderado",IF(AD11&lt;=0.8,"Mayor","Catastrófico"))))),"")</f>
        <v>Mayor</v>
      </c>
      <c r="AD11" s="47">
        <f>IFERROR(IF(AND(R10="Impacto",R11="Impacto"),(AD10-(+AD10*U11)),IF(R11="Impacto",($N$10-(+$N$10*U11)),IF(R11="Probabilidad",AD10,""))),"")</f>
        <v>0.8</v>
      </c>
      <c r="AE11" s="48" t="str">
        <f t="shared" ref="AE11"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352"/>
      <c r="AG11" s="147" t="s">
        <v>148</v>
      </c>
      <c r="AH11" s="147" t="s">
        <v>149</v>
      </c>
      <c r="AI11" s="161" t="s">
        <v>150</v>
      </c>
      <c r="AJ11" s="161" t="s">
        <v>145</v>
      </c>
      <c r="AK11" s="147" t="s">
        <v>151</v>
      </c>
      <c r="AL11" s="162" t="s">
        <v>147</v>
      </c>
      <c r="AM11" s="96" t="s">
        <v>548</v>
      </c>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row>
    <row r="12" spans="2:69" ht="183.75" customHeight="1" x14ac:dyDescent="0.2">
      <c r="B12" s="330"/>
      <c r="C12" s="345" t="s">
        <v>358</v>
      </c>
      <c r="D12" s="345"/>
      <c r="E12" s="345" t="s">
        <v>516</v>
      </c>
      <c r="F12" s="347" t="s">
        <v>222</v>
      </c>
      <c r="G12" s="345" t="s">
        <v>4</v>
      </c>
      <c r="H12" s="349">
        <v>150</v>
      </c>
      <c r="I12" s="325" t="str">
        <f>IF(H12&lt;=0,"",IF(H12&lt;=2,"Muy Baja",IF(H12&lt;=24,"Baja",IF(H12&lt;=500,"Media",IF(H12&lt;=5000,"Alta","Muy Alta")))))</f>
        <v>Media</v>
      </c>
      <c r="J12" s="336">
        <f>IF(I12="","",IF(I12="Muy Baja",0.2,IF(I12="Baja",0.4,IF(I12="Media",0.6,IF(I12="Alta",0.8,IF(I12="Muy Alta",1,))))))</f>
        <v>0.6</v>
      </c>
      <c r="K12" s="338" t="s">
        <v>223</v>
      </c>
      <c r="L12" s="340" t="str">
        <f>IF(NOT(ISERROR(MATCH(K12,'[1]Tabla Impacto'!$B$221:$B$223,0))),'[1]Tabla Impacto'!$F$223&amp;"Por favor no seleccionar los criterios de impacto(Afectación Económica o presupuestal y Pérdida Reputacional)",K12)</f>
        <v xml:space="preserve">     El riesgo afecta la imagen de la entidad con algunos usuarios de relevancia frente al logro de los objetivos</v>
      </c>
      <c r="M12" s="341" t="str">
        <f>IF(OR(L12='[1]Tabla Impacto'!$C$11,L12='[1]Tabla Impacto'!$D$11),"Leve",IF(OR(L12='[1]Tabla Impacto'!$C$12,L12='[1]Tabla Impacto'!$D$12),"Menor",IF(OR(L12='[1]Tabla Impacto'!$C$13,L12='[1]Tabla Impacto'!$D$13),"Moderado",IF(OR(L12='[1]Tabla Impacto'!$C$14,L12='[1]Tabla Impacto'!$D$14),"Mayor",IF(OR(L12='[1]Tabla Impacto'!$C$15,L12='[1]Tabla Impacto'!$D$15),"Catastrófico","")))))</f>
        <v>Moderado</v>
      </c>
      <c r="N12" s="343">
        <f>IF(M12="","",IF(M12="Leve",0.2,IF(M12="Menor",0.4,IF(M12="Moderado",0.6,IF(M12="Mayor",0.8,IF(M12="Catastrófico",1,))))))</f>
        <v>0.6</v>
      </c>
      <c r="O12" s="334" t="str">
        <f>IF(OR(AND(I12="Muy Baja",M12="Leve"),AND(I12="Muy Baja",M12="Menor"),AND(I12="Baja",M12="Leve")),"Bajo",IF(OR(AND(I12="Muy baja",M12="Moderado"),AND(I12="Baja",M12="Menor"),AND(I12="Baja",M12="Moderado"),AND(I12="Media",M12="Leve"),AND(I12="Media",M12="Menor"),AND(I12="Media",M12="Moderado"),AND(I12="Alta",M12="Leve"),AND(I12="Alta",M12="Menor")),"Moderado",IF(OR(AND(I12="Muy Baja",M12="Mayor"),AND(I12="Baja",M12="Mayor"),AND(I12="Media",M12="Mayor"),AND(I12="Alta",M12="Moderado"),AND(I12="Alta",M12="Mayor"),AND(I12="Muy Alta",M12="Leve"),AND(I12="Muy Alta",M12="Menor"),AND(I12="Muy Alta",M12="Moderado"),AND(I12="Muy Alta",M12="Mayor")),"Alto",IF(OR(AND(I12="Muy Baja",M12="Catastrófico"),AND(I12="Baja",M12="Catastrófico"),AND(I12="Media",M12="Catastrófico"),AND(I12="Alta",M12="Catastrófico"),AND(I12="Muy Alta",M12="Catastrófico")),"Extremo",""))))</f>
        <v>Moderado</v>
      </c>
      <c r="P12" s="303">
        <v>3</v>
      </c>
      <c r="Q12" s="50" t="s">
        <v>224</v>
      </c>
      <c r="R12" s="38" t="str">
        <f t="shared" si="0"/>
        <v>Probabilidad</v>
      </c>
      <c r="S12" s="39" t="s">
        <v>6</v>
      </c>
      <c r="T12" s="39" t="s">
        <v>215</v>
      </c>
      <c r="U12" s="40" t="str">
        <f>IF(AND(S12="Preventivo",T12="Automático"),"50%",IF(AND(S12="Preventivo",T12="Manual"),"40%",IF(AND(S12="Detectivo",T12="Automático"),"40%",IF(AND(S12="Detectivo",T12="Manual"),"30%",IF(AND(S12="Correctivo",T12="Automático"),"35%",IF(AND(S12="Correctivo",T12="Manual"),"25%",""))))))</f>
        <v>40%</v>
      </c>
      <c r="V12" s="41" t="s">
        <v>216</v>
      </c>
      <c r="W12" s="42" t="s">
        <v>217</v>
      </c>
      <c r="X12" s="43" t="s">
        <v>218</v>
      </c>
      <c r="Y12" s="3" t="s">
        <v>517</v>
      </c>
      <c r="Z12" s="32">
        <f>IFERROR(IF(R12="Probabilidad",(J12-(+J12*U12)),IF(R12="Impacto",J12,"")),"")</f>
        <v>0.36</v>
      </c>
      <c r="AA12" s="44" t="str">
        <f>IFERROR(IF(Z12="","",IF(Z12&lt;=0.2,"Muy Baja",IF(Z12&lt;=0.4,"Baja",IF(Z12&lt;=0.6,"Media",IF(Z12&lt;=0.8,"Alta","Muy Alta"))))),"")</f>
        <v>Baja</v>
      </c>
      <c r="AB12" s="45">
        <f>+Z12</f>
        <v>0.36</v>
      </c>
      <c r="AC12" s="46" t="str">
        <f>IFERROR(IF(AD12="","",IF(AD12&lt;=0.2,"Leve",IF(AD12&lt;=0.4,"Menor",IF(AD12&lt;=0.6,"Moderado",IF(AD12&lt;=0.8,"Mayor","Catastrófico"))))),"")</f>
        <v>Moderado</v>
      </c>
      <c r="AD12" s="45">
        <f>IFERROR(IF(R12="Impacto",(N12-(+N12*U12)),IF(R12="Probabilidad",N12,"")),"")</f>
        <v>0.6</v>
      </c>
      <c r="AE12" s="48" t="str">
        <f>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51" t="s">
        <v>12</v>
      </c>
      <c r="AG12" s="159" t="s">
        <v>152</v>
      </c>
      <c r="AH12" s="159" t="s">
        <v>158</v>
      </c>
      <c r="AI12" s="9" t="s">
        <v>150</v>
      </c>
      <c r="AJ12" s="9" t="s">
        <v>145</v>
      </c>
      <c r="AK12" s="159" t="s">
        <v>518</v>
      </c>
      <c r="AL12" s="160" t="s">
        <v>147</v>
      </c>
      <c r="AM12" s="96" t="s">
        <v>541</v>
      </c>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row>
    <row r="13" spans="2:69" ht="220.5" customHeight="1" x14ac:dyDescent="0.2">
      <c r="B13" s="330"/>
      <c r="C13" s="346"/>
      <c r="D13" s="346"/>
      <c r="E13" s="346"/>
      <c r="F13" s="348"/>
      <c r="G13" s="346"/>
      <c r="H13" s="350"/>
      <c r="I13" s="325"/>
      <c r="J13" s="337"/>
      <c r="K13" s="339"/>
      <c r="L13" s="340"/>
      <c r="M13" s="342"/>
      <c r="N13" s="344"/>
      <c r="O13" s="335"/>
      <c r="P13" s="303">
        <v>4</v>
      </c>
      <c r="Q13" s="52" t="s">
        <v>226</v>
      </c>
      <c r="R13" s="38" t="str">
        <f t="shared" si="0"/>
        <v>Probabilidad</v>
      </c>
      <c r="S13" s="39" t="s">
        <v>6</v>
      </c>
      <c r="T13" s="39" t="s">
        <v>215</v>
      </c>
      <c r="U13" s="40" t="str">
        <f t="shared" ref="U13" si="6">IF(AND(S13="Preventivo",T13="Automático"),"50%",IF(AND(S13="Preventivo",T13="Manual"),"40%",IF(AND(S13="Detectivo",T13="Automático"),"40%",IF(AND(S13="Detectivo",T13="Manual"),"30%",IF(AND(S13="Correctivo",T13="Automático"),"35%",IF(AND(S13="Correctivo",T13="Manual"),"25%",""))))))</f>
        <v>40%</v>
      </c>
      <c r="V13" s="41" t="s">
        <v>219</v>
      </c>
      <c r="W13" s="42" t="s">
        <v>217</v>
      </c>
      <c r="X13" s="43" t="s">
        <v>218</v>
      </c>
      <c r="Y13" s="3" t="s">
        <v>519</v>
      </c>
      <c r="Z13" s="32">
        <f>IFERROR(IF(AND(R12="Probabilidad",R13="Probabilidad"),(AB12-(+AB12*U13)),IF(R13="Probabilidad",(J12-(+J12*U13)),IF(R13="Impacto",AB12,""))),"")</f>
        <v>0.216</v>
      </c>
      <c r="AA13" s="44" t="str">
        <f t="shared" si="2"/>
        <v>Baja</v>
      </c>
      <c r="AB13" s="45">
        <f t="shared" ref="AB13" si="7">+Z13</f>
        <v>0.216</v>
      </c>
      <c r="AC13" s="46" t="str">
        <f t="shared" si="4"/>
        <v>Moderado</v>
      </c>
      <c r="AD13" s="47">
        <f>IFERROR(IF(AND(R12="Impacto",R13="Impacto"),(AD12-(+AD12*U13)),IF(R13="Impacto",($N$12-(+$N$12*U13)),IF(R13="Probabilidad",AD12,""))),"")</f>
        <v>0.6</v>
      </c>
      <c r="AE13" s="48" t="str">
        <f t="shared" ref="AE13" si="8">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27"/>
      <c r="AG13" s="14"/>
      <c r="AH13" s="5"/>
      <c r="AI13" s="9"/>
      <c r="AJ13" s="15"/>
      <c r="AK13" s="49"/>
      <c r="AL13" s="5"/>
      <c r="AM13" s="96" t="s">
        <v>520</v>
      </c>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2:69" ht="296.25" customHeight="1" x14ac:dyDescent="0.2">
      <c r="B14" s="75" t="s">
        <v>19</v>
      </c>
      <c r="C14" s="10" t="s">
        <v>221</v>
      </c>
      <c r="D14" s="10"/>
      <c r="E14" s="10" t="s">
        <v>58</v>
      </c>
      <c r="F14" s="66" t="s">
        <v>228</v>
      </c>
      <c r="G14" s="10" t="s">
        <v>362</v>
      </c>
      <c r="H14" s="13">
        <v>12</v>
      </c>
      <c r="I14" s="61" t="str">
        <f t="shared" ref="I14:I19" si="9">IF(H14&lt;=0,"",IF(H14&lt;=2,"Muy Baja",IF(H14&lt;=24,"Baja",IF(H14&lt;=500,"Media",IF(H14&lt;=5000,"Alta","Muy Alta")))))</f>
        <v>Baja</v>
      </c>
      <c r="J14" s="62">
        <f t="shared" ref="J14:J19" si="10">IF(I14="","",IF(I14="Muy Baja",0.2,IF(I14="Baja",0.4,IF(I14="Media",0.6,IF(I14="Alta",0.8,IF(I14="Muy Alta",1,))))))</f>
        <v>0.4</v>
      </c>
      <c r="K14" s="63" t="s">
        <v>214</v>
      </c>
      <c r="L14" s="59" t="str">
        <f>IF(NOT(ISERROR(MATCH(K14,'[2]Tabla Impacto'!$B$221:$B$223,0))),'[2]Tabla Impacto'!$F$223&amp;"Por favor no seleccionar los criterios de impacto(Afectación Económica o presupuestal y Pérdida Reputacional)",K14)</f>
        <v xml:space="preserve">     El riesgo afecta la imagen de de la entidad con efecto publicitario sostenido a nivel de sector administrativo, nivel departamental o municipal</v>
      </c>
      <c r="M14" s="64" t="str">
        <f>IF(OR(L14='[2]Tabla Impacto'!$C$11,L14='[2]Tabla Impacto'!$D$11),"Leve",IF(OR(L14='[2]Tabla Impacto'!$C$12,L14='[2]Tabla Impacto'!$D$12),"Menor",IF(OR(L14='[2]Tabla Impacto'!$C$13,L14='[2]Tabla Impacto'!$D$13),"Moderado",IF(OR(L14='[2]Tabla Impacto'!$C$14,L14='[2]Tabla Impacto'!$D$14),"Mayor",IF(OR(L14='[2]Tabla Impacto'!$C$15,L14='[2]Tabla Impacto'!$D$15),"Catastrófico","")))))</f>
        <v>Mayor</v>
      </c>
      <c r="N14" s="62">
        <f t="shared" ref="N14:N19" si="11">IF(M14="","",IF(M14="Leve",0.2,IF(M14="Menor",0.4,IF(M14="Moderado",0.6,IF(M14="Mayor",0.8,IF(M14="Catastrófico",1,))))))</f>
        <v>0.8</v>
      </c>
      <c r="O14" s="65" t="str">
        <f t="shared" ref="O14:O19" si="12">IF(OR(AND(I14="Muy Baja",M14="Leve"),AND(I14="Muy Baja",M14="Menor"),AND(I14="Baja",M14="Leve")),"Bajo",IF(OR(AND(I14="Muy baja",M14="Moderado"),AND(I14="Baja",M14="Menor"),AND(I14="Baja",M14="Moderado"),AND(I14="Media",M14="Leve"),AND(I14="Media",M14="Menor"),AND(I14="Media",M14="Moderado"),AND(I14="Alta",M14="Leve"),AND(I14="Alta",M14="Menor")),"Moderado",IF(OR(AND(I14="Muy Baja",M14="Mayor"),AND(I14="Baja",M14="Mayor"),AND(I14="Media",M14="Mayor"),AND(I14="Alta",M14="Moderado"),AND(I14="Alta",M14="Mayor"),AND(I14="Muy Alta",M14="Leve"),AND(I14="Muy Alta",M14="Menor"),AND(I14="Muy Alta",M14="Moderado"),AND(I14="Muy Alta",M14="Mayor")),"Alto",IF(OR(AND(I14="Muy Baja",M14="Catastrófico"),AND(I14="Baja",M14="Catastrófico"),AND(I14="Media",M14="Catastrófico"),AND(I14="Alta",M14="Catastrófico"),AND(I14="Muy Alta",M14="Catastrófico")),"Extremo",""))))</f>
        <v>Alto</v>
      </c>
      <c r="P14" s="304">
        <v>5</v>
      </c>
      <c r="Q14" s="76" t="s">
        <v>39</v>
      </c>
      <c r="R14" s="77" t="str">
        <f t="shared" si="0"/>
        <v>Probabilidad</v>
      </c>
      <c r="S14" s="78" t="s">
        <v>6</v>
      </c>
      <c r="T14" s="78" t="s">
        <v>215</v>
      </c>
      <c r="U14" s="79" t="str">
        <f>IF(AND(S14="Preventivo",T14="Automático"),"50%",IF(AND(S14="Preventivo",T14="Manual"),"40%",IF(AND(S14="Detectivo",T14="Automático"),"40%",IF(AND(S14="Detectivo",T14="Manual"),"30%",IF(AND(S14="Correctivo",T14="Automático"),"35%",IF(AND(S14="Correctivo",T14="Manual"),"25%",""))))))</f>
        <v>40%</v>
      </c>
      <c r="V14" s="80" t="s">
        <v>216</v>
      </c>
      <c r="W14" s="81" t="s">
        <v>217</v>
      </c>
      <c r="X14" s="82" t="s">
        <v>229</v>
      </c>
      <c r="Y14" s="53" t="s">
        <v>521</v>
      </c>
      <c r="Z14" s="83">
        <f t="shared" ref="Z14:Z19" si="13">IFERROR(IF(R14="Probabilidad",(J14-(+J14*U14)),IF(R14="Impacto",J14,"")),"")</f>
        <v>0.24</v>
      </c>
      <c r="AA14" s="84" t="str">
        <f t="shared" ref="AA14:AA19" si="14">IFERROR(IF(Z14="","",IF(Z14&lt;=0.2,"Muy Baja",IF(Z14&lt;=0.4,"Baja",IF(Z14&lt;=0.6,"Media",IF(Z14&lt;=0.8,"Alta","Muy Alta"))))),"")</f>
        <v>Baja</v>
      </c>
      <c r="AB14" s="79">
        <f t="shared" ref="AB14:AB19" si="15">+Z14</f>
        <v>0.24</v>
      </c>
      <c r="AC14" s="85" t="str">
        <f t="shared" ref="AC14:AC19" si="16">IFERROR(IF(AD14="","",IF(AD14&lt;=0.2,"Leve",IF(AD14&lt;=0.4,"Menor",IF(AD14&lt;=0.6,"Moderado",IF(AD14&lt;=0.8,"Mayor","Catastrófico"))))),"")</f>
        <v>Mayor</v>
      </c>
      <c r="AD14" s="79">
        <f t="shared" ref="AD14:AD19" si="17">IFERROR(IF(R14="Impacto",(N14-(+N14*U14)),IF(R14="Probabilidad",N14,"")),"")</f>
        <v>0.8</v>
      </c>
      <c r="AE14" s="86" t="str">
        <f t="shared" ref="AE14:AE19" si="18">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Alto</v>
      </c>
      <c r="AF14" s="87" t="s">
        <v>12</v>
      </c>
      <c r="AG14" s="7" t="s">
        <v>522</v>
      </c>
      <c r="AH14" s="6" t="s">
        <v>144</v>
      </c>
      <c r="AI14" s="4" t="s">
        <v>145</v>
      </c>
      <c r="AJ14" s="4" t="s">
        <v>145</v>
      </c>
      <c r="AK14" s="53" t="s">
        <v>146</v>
      </c>
      <c r="AL14" s="11" t="s">
        <v>147</v>
      </c>
      <c r="AM14" s="97" t="s">
        <v>523</v>
      </c>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row>
    <row r="15" spans="2:69" ht="153" x14ac:dyDescent="0.2">
      <c r="B15" s="333" t="s">
        <v>33</v>
      </c>
      <c r="C15" s="14" t="s">
        <v>221</v>
      </c>
      <c r="D15" s="14"/>
      <c r="E15" s="14" t="s">
        <v>34</v>
      </c>
      <c r="F15" s="88" t="s">
        <v>51</v>
      </c>
      <c r="G15" s="14" t="s">
        <v>362</v>
      </c>
      <c r="H15" s="5">
        <f>15*2</f>
        <v>30</v>
      </c>
      <c r="I15" s="58" t="str">
        <f t="shared" si="9"/>
        <v>Media</v>
      </c>
      <c r="J15" s="67">
        <f t="shared" si="10"/>
        <v>0.6</v>
      </c>
      <c r="K15" s="68" t="s">
        <v>223</v>
      </c>
      <c r="L15" s="67" t="str">
        <f>IF(NOT(ISERROR(MATCH(K15,'[3]Tabla Impacto'!$B$221:$B$223,0))),'[3]Tabla Impacto'!$F$223&amp;"Por favor no seleccionar los criterios de impacto(Afectación Económica o presupuestal y Pérdida Reputacional)",K15)</f>
        <v xml:space="preserve">     El riesgo afecta la imagen de la entidad con algunos usuarios de relevancia frente al logro de los objetivos</v>
      </c>
      <c r="M15" s="58" t="str">
        <f>IF(OR(L15='[3]Tabla Impacto'!$C$11,L15='[3]Tabla Impacto'!$D$11),"Leve",IF(OR(L15='[3]Tabla Impacto'!$C$12,L15='[3]Tabla Impacto'!$D$12),"Menor",IF(OR(L15='[3]Tabla Impacto'!$C$13,L15='[3]Tabla Impacto'!$D$13),"Moderado",IF(OR(L15='[3]Tabla Impacto'!$C$14,L15='[3]Tabla Impacto'!$D$14),"Mayor",IF(OR(L15='[3]Tabla Impacto'!$C$15,L15='[3]Tabla Impacto'!$D$15),"Catastrófico","")))))</f>
        <v>Moderado</v>
      </c>
      <c r="N15" s="67">
        <f t="shared" si="11"/>
        <v>0.6</v>
      </c>
      <c r="O15" s="69" t="str">
        <f t="shared" si="12"/>
        <v>Moderado</v>
      </c>
      <c r="P15" s="303">
        <v>6</v>
      </c>
      <c r="Q15" s="52" t="s">
        <v>52</v>
      </c>
      <c r="R15" s="55" t="str">
        <f t="shared" si="0"/>
        <v>Probabilidad</v>
      </c>
      <c r="S15" s="51" t="s">
        <v>6</v>
      </c>
      <c r="T15" s="51" t="s">
        <v>215</v>
      </c>
      <c r="U15" s="45" t="str">
        <f>IF(AND(S15="Preventivo",T15="Automático"),"50%",IF(AND(S15="Preventivo",T15="Manual"),"40%",IF(AND(S15="Detectivo",T15="Automático"),"40%",IF(AND(S15="Detectivo",T15="Manual"),"30%",IF(AND(S15="Correctivo",T15="Automático"),"35%",IF(AND(S15="Correctivo",T15="Manual"),"25%",""))))))</f>
        <v>40%</v>
      </c>
      <c r="V15" s="51" t="s">
        <v>216</v>
      </c>
      <c r="W15" s="51" t="s">
        <v>217</v>
      </c>
      <c r="X15" s="51" t="s">
        <v>218</v>
      </c>
      <c r="Y15" s="52" t="s">
        <v>524</v>
      </c>
      <c r="Z15" s="89">
        <f t="shared" si="13"/>
        <v>0.36</v>
      </c>
      <c r="AA15" s="46" t="str">
        <f t="shared" si="14"/>
        <v>Baja</v>
      </c>
      <c r="AB15" s="45">
        <f t="shared" si="15"/>
        <v>0.36</v>
      </c>
      <c r="AC15" s="46" t="str">
        <f t="shared" si="16"/>
        <v>Moderado</v>
      </c>
      <c r="AD15" s="45">
        <f t="shared" si="17"/>
        <v>0.6</v>
      </c>
      <c r="AE15" s="48" t="str">
        <f t="shared" si="18"/>
        <v>Moderado</v>
      </c>
      <c r="AF15" s="51" t="s">
        <v>17</v>
      </c>
      <c r="AG15" s="90"/>
      <c r="AH15" s="14"/>
      <c r="AI15" s="15"/>
      <c r="AJ15" s="15"/>
      <c r="AK15" s="14"/>
      <c r="AL15" s="5"/>
      <c r="AM15" s="96" t="s">
        <v>525</v>
      </c>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row>
    <row r="16" spans="2:69" ht="174.75" customHeight="1" x14ac:dyDescent="0.2">
      <c r="B16" s="333"/>
      <c r="C16" s="14" t="s">
        <v>221</v>
      </c>
      <c r="D16" s="14"/>
      <c r="E16" s="14" t="s">
        <v>230</v>
      </c>
      <c r="F16" s="88" t="s">
        <v>60</v>
      </c>
      <c r="G16" s="14" t="s">
        <v>362</v>
      </c>
      <c r="H16" s="5">
        <v>400</v>
      </c>
      <c r="I16" s="58" t="str">
        <f t="shared" si="9"/>
        <v>Media</v>
      </c>
      <c r="J16" s="67">
        <f t="shared" si="10"/>
        <v>0.6</v>
      </c>
      <c r="K16" s="68" t="s">
        <v>223</v>
      </c>
      <c r="L16" s="67" t="str">
        <f>IF(NOT(ISERROR(MATCH(K16,'[3]Tabla Impacto'!$B$221:$B$223,0))),'[3]Tabla Impacto'!$F$223&amp;"Por favor no seleccionar los criterios de impacto(Afectación Económica o presupuestal y Pérdida Reputacional)",K16)</f>
        <v xml:space="preserve">     El riesgo afecta la imagen de la entidad con algunos usuarios de relevancia frente al logro de los objetivos</v>
      </c>
      <c r="M16" s="58" t="str">
        <f>IF(OR(L16='[3]Tabla Impacto'!$C$11,L16='[3]Tabla Impacto'!$D$11),"Leve",IF(OR(L16='[3]Tabla Impacto'!$C$12,L16='[3]Tabla Impacto'!$D$12),"Menor",IF(OR(L16='[3]Tabla Impacto'!$C$13,L16='[3]Tabla Impacto'!$D$13),"Moderado",IF(OR(L16='[3]Tabla Impacto'!$C$14,L16='[3]Tabla Impacto'!$D$14),"Mayor",IF(OR(L16='[3]Tabla Impacto'!$C$15,L16='[3]Tabla Impacto'!$D$15),"Catastrófico","")))))</f>
        <v>Moderado</v>
      </c>
      <c r="N16" s="67">
        <f t="shared" si="11"/>
        <v>0.6</v>
      </c>
      <c r="O16" s="69" t="str">
        <f t="shared" si="12"/>
        <v>Moderado</v>
      </c>
      <c r="P16" s="303">
        <v>7</v>
      </c>
      <c r="Q16" s="60" t="s">
        <v>61</v>
      </c>
      <c r="R16" s="92" t="str">
        <f t="shared" si="0"/>
        <v>Probabilidad</v>
      </c>
      <c r="S16" s="72" t="s">
        <v>6</v>
      </c>
      <c r="T16" s="72" t="s">
        <v>215</v>
      </c>
      <c r="U16" s="70" t="str">
        <f t="shared" ref="U16" si="19">IF(AND(S16="Preventivo",T16="Automático"),"50%",IF(AND(S16="Preventivo",T16="Manual"),"40%",IF(AND(S16="Detectivo",T16="Automático"),"40%",IF(AND(S16="Detectivo",T16="Manual"),"30%",IF(AND(S16="Correctivo",T16="Automático"),"35%",IF(AND(S16="Correctivo",T16="Manual"),"25%",""))))))</f>
        <v>40%</v>
      </c>
      <c r="V16" s="72" t="s">
        <v>216</v>
      </c>
      <c r="W16" s="72" t="s">
        <v>217</v>
      </c>
      <c r="X16" s="72" t="s">
        <v>218</v>
      </c>
      <c r="Y16" s="60" t="s">
        <v>526</v>
      </c>
      <c r="Z16" s="93">
        <f t="shared" si="13"/>
        <v>0.36</v>
      </c>
      <c r="AA16" s="46" t="str">
        <f t="shared" si="14"/>
        <v>Baja</v>
      </c>
      <c r="AB16" s="70">
        <f t="shared" si="15"/>
        <v>0.36</v>
      </c>
      <c r="AC16" s="46" t="str">
        <f t="shared" si="16"/>
        <v>Moderado</v>
      </c>
      <c r="AD16" s="70">
        <f t="shared" si="17"/>
        <v>0.6</v>
      </c>
      <c r="AE16" s="71" t="str">
        <f t="shared" si="18"/>
        <v>Moderado</v>
      </c>
      <c r="AF16" s="72" t="s">
        <v>17</v>
      </c>
      <c r="AG16" s="73"/>
      <c r="AH16" s="73"/>
      <c r="AI16" s="94"/>
      <c r="AJ16" s="94"/>
      <c r="AK16" s="73"/>
      <c r="AL16" s="74"/>
      <c r="AM16" s="96" t="s">
        <v>527</v>
      </c>
    </row>
    <row r="17" spans="2:39" ht="161.25" customHeight="1" x14ac:dyDescent="0.2">
      <c r="B17" s="323" t="s">
        <v>528</v>
      </c>
      <c r="C17" s="14" t="s">
        <v>10</v>
      </c>
      <c r="D17" s="14"/>
      <c r="E17" s="14" t="s">
        <v>529</v>
      </c>
      <c r="F17" s="88" t="s">
        <v>530</v>
      </c>
      <c r="G17" s="14" t="s">
        <v>362</v>
      </c>
      <c r="H17" s="5">
        <v>26</v>
      </c>
      <c r="I17" s="58" t="str">
        <f t="shared" si="9"/>
        <v>Media</v>
      </c>
      <c r="J17" s="67">
        <f t="shared" si="10"/>
        <v>0.6</v>
      </c>
      <c r="K17" s="68" t="s">
        <v>231</v>
      </c>
      <c r="L17" s="67" t="str">
        <f>IF(NOT(ISERROR(MATCH(K17,'[4]Tabla Impacto'!$B$221:$B$223,0))),'[4]Tabla Impacto'!$F$223&amp;"Por favor no seleccionar los criterios de impacto(Afectación Económica o presupuestal y Pérdida Reputacional)",K17)</f>
        <v xml:space="preserve">     Entre 10 y 50 SMLMV </v>
      </c>
      <c r="M17" s="58" t="str">
        <f>IF(OR(L17='[4]Tabla Impacto'!$C$11,L17='[4]Tabla Impacto'!$D$11),"Leve",IF(OR(L17='[4]Tabla Impacto'!$C$12,L17='[4]Tabla Impacto'!$D$12),"Menor",IF(OR(L17='[4]Tabla Impacto'!$C$13,L17='[4]Tabla Impacto'!$D$13),"Moderado",IF(OR(L17='[4]Tabla Impacto'!$C$14,L17='[4]Tabla Impacto'!$D$14),"Mayor",IF(OR(L17='[4]Tabla Impacto'!$C$15,L17='[4]Tabla Impacto'!$D$15),"Catastrófico","")))))</f>
        <v>Menor</v>
      </c>
      <c r="N17" s="67">
        <f t="shared" si="11"/>
        <v>0.4</v>
      </c>
      <c r="O17" s="69" t="str">
        <f t="shared" si="12"/>
        <v>Moderado</v>
      </c>
      <c r="P17" s="303">
        <v>8</v>
      </c>
      <c r="Q17" s="52" t="s">
        <v>531</v>
      </c>
      <c r="R17" s="92" t="str">
        <f t="shared" si="0"/>
        <v>Probabilidad</v>
      </c>
      <c r="S17" s="51" t="s">
        <v>6</v>
      </c>
      <c r="T17" s="51" t="s">
        <v>215</v>
      </c>
      <c r="U17" s="70" t="str">
        <f>IF(AND(S17="Preventivo",T17="Automático"),"50%",IF(AND(S17="Preventivo",T17="Manual"),"40%",IF(AND(S17="Detectivo",T17="Automático"),"40%",IF(AND(S17="Detectivo",T17="Manual"),"30%",IF(AND(S17="Correctivo",T17="Automático"),"35%",IF(AND(S17="Correctivo",T17="Manual"),"25%",""))))))</f>
        <v>40%</v>
      </c>
      <c r="V17" s="51" t="s">
        <v>216</v>
      </c>
      <c r="W17" s="51" t="s">
        <v>217</v>
      </c>
      <c r="X17" s="51" t="s">
        <v>218</v>
      </c>
      <c r="Y17" s="52" t="s">
        <v>532</v>
      </c>
      <c r="Z17" s="93">
        <f t="shared" si="13"/>
        <v>0.36</v>
      </c>
      <c r="AA17" s="46" t="str">
        <f t="shared" si="14"/>
        <v>Baja</v>
      </c>
      <c r="AB17" s="70">
        <f t="shared" si="15"/>
        <v>0.36</v>
      </c>
      <c r="AC17" s="46" t="str">
        <f t="shared" si="16"/>
        <v>Menor</v>
      </c>
      <c r="AD17" s="70">
        <f t="shared" si="17"/>
        <v>0.4</v>
      </c>
      <c r="AE17" s="71" t="str">
        <f t="shared" si="18"/>
        <v>Moderado</v>
      </c>
      <c r="AF17" s="72" t="s">
        <v>17</v>
      </c>
      <c r="AG17" s="73"/>
      <c r="AH17" s="14"/>
      <c r="AI17" s="15"/>
      <c r="AJ17" s="15"/>
      <c r="AK17" s="14"/>
      <c r="AL17" s="74"/>
      <c r="AM17" s="96" t="s">
        <v>533</v>
      </c>
    </row>
    <row r="18" spans="2:39" ht="203.25" customHeight="1" x14ac:dyDescent="0.2">
      <c r="B18" s="323"/>
      <c r="C18" s="14" t="s">
        <v>221</v>
      </c>
      <c r="D18" s="14"/>
      <c r="E18" s="14" t="s">
        <v>534</v>
      </c>
      <c r="F18" s="88" t="s">
        <v>32</v>
      </c>
      <c r="G18" s="14" t="s">
        <v>362</v>
      </c>
      <c r="H18" s="5">
        <v>12</v>
      </c>
      <c r="I18" s="58" t="str">
        <f t="shared" si="9"/>
        <v>Baja</v>
      </c>
      <c r="J18" s="67">
        <f t="shared" si="10"/>
        <v>0.4</v>
      </c>
      <c r="K18" s="68" t="s">
        <v>232</v>
      </c>
      <c r="L18" s="67" t="str">
        <f>IF(NOT(ISERROR(MATCH(K18,'[4]Tabla Impacto'!$B$221:$B$223,0))),'[4]Tabla Impacto'!$F$223&amp;"Por favor no seleccionar los criterios de impacto(Afectación Económica o presupuestal y Pérdida Reputacional)",K18)</f>
        <v xml:space="preserve">     Afectación menor a 10 SMLMV .</v>
      </c>
      <c r="M18" s="58" t="str">
        <f>IF(OR(L18='[4]Tabla Impacto'!$C$11,L18='[4]Tabla Impacto'!$D$11),"Leve",IF(OR(L18='[4]Tabla Impacto'!$C$12,L18='[4]Tabla Impacto'!$D$12),"Menor",IF(OR(L18='[4]Tabla Impacto'!$C$13,L18='[4]Tabla Impacto'!$D$13),"Moderado",IF(OR(L18='[4]Tabla Impacto'!$C$14,L18='[4]Tabla Impacto'!$D$14),"Mayor",IF(OR(L18='[4]Tabla Impacto'!$C$15,L18='[4]Tabla Impacto'!$D$15),"Catastrófico","")))))</f>
        <v>Leve</v>
      </c>
      <c r="N18" s="67">
        <f t="shared" si="11"/>
        <v>0.2</v>
      </c>
      <c r="O18" s="69" t="str">
        <f t="shared" si="12"/>
        <v>Bajo</v>
      </c>
      <c r="P18" s="303">
        <v>9</v>
      </c>
      <c r="Q18" s="52" t="s">
        <v>535</v>
      </c>
      <c r="R18" s="55" t="str">
        <f t="shared" si="0"/>
        <v>Probabilidad</v>
      </c>
      <c r="S18" s="51" t="s">
        <v>6</v>
      </c>
      <c r="T18" s="51" t="s">
        <v>215</v>
      </c>
      <c r="U18" s="45" t="str">
        <f>IF(AND(S18="Preventivo",T18="Automático"),"50%",IF(AND(S18="Preventivo",T18="Manual"),"40%",IF(AND(S18="Detectivo",T18="Automático"),"40%",IF(AND(S18="Detectivo",T18="Manual"),"30%",IF(AND(S18="Correctivo",T18="Automático"),"35%",IF(AND(S18="Correctivo",T18="Manual"),"25%",""))))))</f>
        <v>40%</v>
      </c>
      <c r="V18" s="51" t="s">
        <v>216</v>
      </c>
      <c r="W18" s="51" t="s">
        <v>217</v>
      </c>
      <c r="X18" s="51" t="s">
        <v>218</v>
      </c>
      <c r="Y18" s="52" t="s">
        <v>536</v>
      </c>
      <c r="Z18" s="89">
        <f t="shared" si="13"/>
        <v>0.24</v>
      </c>
      <c r="AA18" s="46" t="str">
        <f t="shared" si="14"/>
        <v>Baja</v>
      </c>
      <c r="AB18" s="45">
        <f t="shared" si="15"/>
        <v>0.24</v>
      </c>
      <c r="AC18" s="46" t="str">
        <f t="shared" si="16"/>
        <v>Leve</v>
      </c>
      <c r="AD18" s="45">
        <f t="shared" si="17"/>
        <v>0.2</v>
      </c>
      <c r="AE18" s="48" t="str">
        <f t="shared" si="18"/>
        <v>Bajo</v>
      </c>
      <c r="AF18" s="51" t="s">
        <v>17</v>
      </c>
      <c r="AG18" s="14"/>
      <c r="AH18" s="14"/>
      <c r="AI18" s="15"/>
      <c r="AJ18" s="15"/>
      <c r="AK18" s="14"/>
      <c r="AL18" s="5"/>
      <c r="AM18" s="96" t="s">
        <v>547</v>
      </c>
    </row>
    <row r="19" spans="2:39" ht="112.5" customHeight="1" x14ac:dyDescent="0.2">
      <c r="B19" s="323"/>
      <c r="C19" s="327" t="s">
        <v>221</v>
      </c>
      <c r="D19" s="327"/>
      <c r="E19" s="327" t="s">
        <v>233</v>
      </c>
      <c r="F19" s="328" t="s">
        <v>59</v>
      </c>
      <c r="G19" s="327" t="s">
        <v>362</v>
      </c>
      <c r="H19" s="324">
        <f>10*12</f>
        <v>120</v>
      </c>
      <c r="I19" s="325" t="str">
        <f t="shared" si="9"/>
        <v>Media</v>
      </c>
      <c r="J19" s="320">
        <f t="shared" si="10"/>
        <v>0.6</v>
      </c>
      <c r="K19" s="326" t="s">
        <v>223</v>
      </c>
      <c r="L19" s="320" t="str">
        <f>IF(NOT(ISERROR(MATCH(K19,'[4]Tabla Impacto'!$B$221:$B$223,0))),'[4]Tabla Impacto'!$F$223&amp;"Por favor no seleccionar los criterios de impacto(Afectación Económica o presupuestal y Pérdida Reputacional)",K19)</f>
        <v xml:space="preserve">     El riesgo afecta la imagen de la entidad con algunos usuarios de relevancia frente al logro de los objetivos</v>
      </c>
      <c r="M19" s="325" t="str">
        <f>IF(OR(L19='[4]Tabla Impacto'!$C$11,L19='[4]Tabla Impacto'!$D$11),"Leve",IF(OR(L19='[4]Tabla Impacto'!$C$12,L19='[4]Tabla Impacto'!$D$12),"Menor",IF(OR(L19='[4]Tabla Impacto'!$C$13,L19='[4]Tabla Impacto'!$D$13),"Moderado",IF(OR(L19='[4]Tabla Impacto'!$C$14,L19='[4]Tabla Impacto'!$D$14),"Mayor",IF(OR(L19='[4]Tabla Impacto'!$C$15,L19='[4]Tabla Impacto'!$D$15),"Catastrófico","")))))</f>
        <v>Moderado</v>
      </c>
      <c r="N19" s="320">
        <f t="shared" si="11"/>
        <v>0.6</v>
      </c>
      <c r="O19" s="321" t="str">
        <f t="shared" si="12"/>
        <v>Moderado</v>
      </c>
      <c r="P19" s="303">
        <v>10</v>
      </c>
      <c r="Q19" s="52" t="s">
        <v>234</v>
      </c>
      <c r="R19" s="55" t="str">
        <f t="shared" si="0"/>
        <v>Probabilidad</v>
      </c>
      <c r="S19" s="51" t="s">
        <v>6</v>
      </c>
      <c r="T19" s="51" t="s">
        <v>215</v>
      </c>
      <c r="U19" s="45" t="str">
        <f>IF(AND(S19="Preventivo",T19="Automático"),"50%",IF(AND(S19="Preventivo",T19="Manual"),"40%",IF(AND(S19="Detectivo",T19="Automático"),"40%",IF(AND(S19="Detectivo",T19="Manual"),"30%",IF(AND(S19="Correctivo",T19="Automático"),"35%",IF(AND(S19="Correctivo",T19="Manual"),"25%",""))))))</f>
        <v>40%</v>
      </c>
      <c r="V19" s="51" t="s">
        <v>216</v>
      </c>
      <c r="W19" s="51" t="s">
        <v>217</v>
      </c>
      <c r="X19" s="51" t="s">
        <v>218</v>
      </c>
      <c r="Y19" s="52" t="s">
        <v>235</v>
      </c>
      <c r="Z19" s="89">
        <f t="shared" si="13"/>
        <v>0.36</v>
      </c>
      <c r="AA19" s="46" t="str">
        <f t="shared" si="14"/>
        <v>Baja</v>
      </c>
      <c r="AB19" s="45">
        <f t="shared" si="15"/>
        <v>0.36</v>
      </c>
      <c r="AC19" s="46" t="str">
        <f t="shared" si="16"/>
        <v>Moderado</v>
      </c>
      <c r="AD19" s="45">
        <f t="shared" si="17"/>
        <v>0.6</v>
      </c>
      <c r="AE19" s="48" t="str">
        <f t="shared" si="18"/>
        <v>Moderado</v>
      </c>
      <c r="AF19" s="322" t="s">
        <v>17</v>
      </c>
      <c r="AG19" s="14"/>
      <c r="AH19" s="14"/>
      <c r="AI19" s="15"/>
      <c r="AJ19" s="15"/>
      <c r="AK19" s="14"/>
      <c r="AL19" s="5"/>
      <c r="AM19" s="96" t="s">
        <v>537</v>
      </c>
    </row>
    <row r="20" spans="2:39" ht="148.5" customHeight="1" x14ac:dyDescent="0.2">
      <c r="B20" s="323"/>
      <c r="C20" s="327"/>
      <c r="D20" s="327"/>
      <c r="E20" s="327"/>
      <c r="F20" s="328"/>
      <c r="G20" s="327"/>
      <c r="H20" s="324"/>
      <c r="I20" s="325"/>
      <c r="J20" s="320"/>
      <c r="K20" s="326"/>
      <c r="L20" s="320"/>
      <c r="M20" s="325"/>
      <c r="N20" s="320"/>
      <c r="O20" s="321"/>
      <c r="P20" s="303">
        <v>11</v>
      </c>
      <c r="Q20" s="52" t="s">
        <v>236</v>
      </c>
      <c r="R20" s="55" t="str">
        <f t="shared" si="0"/>
        <v>Probabilidad</v>
      </c>
      <c r="S20" s="51" t="s">
        <v>6</v>
      </c>
      <c r="T20" s="51" t="s">
        <v>215</v>
      </c>
      <c r="U20" s="45" t="str">
        <f t="shared" ref="U20" si="20">IF(AND(S20="Preventivo",T20="Automático"),"50%",IF(AND(S20="Preventivo",T20="Manual"),"40%",IF(AND(S20="Detectivo",T20="Automático"),"40%",IF(AND(S20="Detectivo",T20="Manual"),"30%",IF(AND(S20="Correctivo",T20="Automático"),"35%",IF(AND(S20="Correctivo",T20="Manual"),"25%",""))))))</f>
        <v>40%</v>
      </c>
      <c r="V20" s="51" t="s">
        <v>216</v>
      </c>
      <c r="W20" s="51" t="s">
        <v>217</v>
      </c>
      <c r="X20" s="51" t="s">
        <v>218</v>
      </c>
      <c r="Y20" s="52" t="s">
        <v>237</v>
      </c>
      <c r="Z20" s="89">
        <f>IFERROR(IF(AND(R19="Probabilidad",R20="Probabilidad"),(AB19-(+AB19*U20)),IF(R20="Probabilidad",(J19-(+J19*U20)),IF(R20="Impacto",AB19,""))),"")</f>
        <v>0.216</v>
      </c>
      <c r="AA20" s="46" t="str">
        <f t="shared" ref="AA20" si="21">IFERROR(IF(Z20="","",IF(Z20&lt;=0.2,"Muy Baja",IF(Z20&lt;=0.4,"Baja",IF(Z20&lt;=0.6,"Media",IF(Z20&lt;=0.8,"Alta","Muy Alta"))))),"")</f>
        <v>Baja</v>
      </c>
      <c r="AB20" s="45">
        <f t="shared" ref="AB20" si="22">+Z20</f>
        <v>0.216</v>
      </c>
      <c r="AC20" s="46" t="str">
        <f t="shared" ref="AC20" si="23">IFERROR(IF(AD20="","",IF(AD20&lt;=0.2,"Leve",IF(AD20&lt;=0.4,"Menor",IF(AD20&lt;=0.6,"Moderado",IF(AD20&lt;=0.8,"Mayor","Catastrófico"))))),"")</f>
        <v>Leve</v>
      </c>
      <c r="AD20" s="45">
        <f>IFERROR(IF(AND(R19="Impacto",R20="Impacto"),(AD19-(+AD19*U20)),IF(R20="Impacto",($M$16-(+$M$16*U20)),IF(R20="Probabilidad",AD18,""))),"")</f>
        <v>0.2</v>
      </c>
      <c r="AE20" s="48" t="str">
        <f t="shared" ref="AE20" si="24">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Bajo</v>
      </c>
      <c r="AF20" s="322"/>
      <c r="AG20" s="14"/>
      <c r="AH20" s="5"/>
      <c r="AI20" s="15"/>
      <c r="AJ20" s="15"/>
      <c r="AK20" s="14"/>
      <c r="AL20" s="5"/>
      <c r="AM20" s="96" t="s">
        <v>538</v>
      </c>
    </row>
  </sheetData>
  <mergeCells count="92">
    <mergeCell ref="B1:D2"/>
    <mergeCell ref="E1:AJ3"/>
    <mergeCell ref="G8:G9"/>
    <mergeCell ref="B7:H7"/>
    <mergeCell ref="I7:O7"/>
    <mergeCell ref="P7:Y7"/>
    <mergeCell ref="Z7:AF7"/>
    <mergeCell ref="AG7:AL7"/>
    <mergeCell ref="B8:B9"/>
    <mergeCell ref="C8:C9"/>
    <mergeCell ref="D8:D9"/>
    <mergeCell ref="E8:E9"/>
    <mergeCell ref="AK1:AL3"/>
    <mergeCell ref="B3:D3"/>
    <mergeCell ref="B4:C4"/>
    <mergeCell ref="D4:G4"/>
    <mergeCell ref="H4:AJ5"/>
    <mergeCell ref="AK4:AL4"/>
    <mergeCell ref="B5:C5"/>
    <mergeCell ref="D5:G5"/>
    <mergeCell ref="AK5:AL5"/>
    <mergeCell ref="F8:F9"/>
    <mergeCell ref="H8:H9"/>
    <mergeCell ref="I8:I9"/>
    <mergeCell ref="J8:J9"/>
    <mergeCell ref="K8:K9"/>
    <mergeCell ref="L8:L9"/>
    <mergeCell ref="AA8:AA9"/>
    <mergeCell ref="AB8:AB9"/>
    <mergeCell ref="AC8:AC9"/>
    <mergeCell ref="AD8:AD9"/>
    <mergeCell ref="M8:M9"/>
    <mergeCell ref="N8:N9"/>
    <mergeCell ref="O8:O9"/>
    <mergeCell ref="P8:P9"/>
    <mergeCell ref="Q8:Q9"/>
    <mergeCell ref="R8:R9"/>
    <mergeCell ref="AK8:AK9"/>
    <mergeCell ref="AL8:AL9"/>
    <mergeCell ref="C10:C11"/>
    <mergeCell ref="D10:D11"/>
    <mergeCell ref="E10:E11"/>
    <mergeCell ref="F10:F11"/>
    <mergeCell ref="G10:G11"/>
    <mergeCell ref="H10:H11"/>
    <mergeCell ref="AE8:AE9"/>
    <mergeCell ref="AF8:AF9"/>
    <mergeCell ref="AG8:AG9"/>
    <mergeCell ref="AH8:AH9"/>
    <mergeCell ref="AI8:AI9"/>
    <mergeCell ref="AJ8:AJ9"/>
    <mergeCell ref="S8:Y8"/>
    <mergeCell ref="Z8:Z9"/>
    <mergeCell ref="H12:H13"/>
    <mergeCell ref="O10:O11"/>
    <mergeCell ref="AF10:AF11"/>
    <mergeCell ref="I10:I11"/>
    <mergeCell ref="J10:J11"/>
    <mergeCell ref="K10:K11"/>
    <mergeCell ref="L10:L11"/>
    <mergeCell ref="M10:M11"/>
    <mergeCell ref="B10:B13"/>
    <mergeCell ref="AM8:AM9"/>
    <mergeCell ref="B15:B16"/>
    <mergeCell ref="O12:O13"/>
    <mergeCell ref="I12:I13"/>
    <mergeCell ref="J12:J13"/>
    <mergeCell ref="K12:K13"/>
    <mergeCell ref="L12:L13"/>
    <mergeCell ref="M12:M13"/>
    <mergeCell ref="N12:N13"/>
    <mergeCell ref="C12:C13"/>
    <mergeCell ref="D12:D13"/>
    <mergeCell ref="E12:E13"/>
    <mergeCell ref="F12:F13"/>
    <mergeCell ref="N10:N11"/>
    <mergeCell ref="G12:G13"/>
    <mergeCell ref="N19:N20"/>
    <mergeCell ref="O19:O20"/>
    <mergeCell ref="AF19:AF20"/>
    <mergeCell ref="B17:B20"/>
    <mergeCell ref="H19:H20"/>
    <mergeCell ref="I19:I20"/>
    <mergeCell ref="J19:J20"/>
    <mergeCell ref="K19:K20"/>
    <mergeCell ref="L19:L20"/>
    <mergeCell ref="M19:M20"/>
    <mergeCell ref="C19:C20"/>
    <mergeCell ref="D19:D20"/>
    <mergeCell ref="E19:E20"/>
    <mergeCell ref="F19:F20"/>
    <mergeCell ref="G19:G20"/>
  </mergeCells>
  <conditionalFormatting sqref="AA11">
    <cfRule type="cellIs" dxfId="2450" priority="510" operator="equal">
      <formula>"Muy Alta"</formula>
    </cfRule>
    <cfRule type="cellIs" dxfId="2449" priority="511" operator="equal">
      <formula>"Alta"</formula>
    </cfRule>
    <cfRule type="cellIs" dxfId="2448" priority="512" operator="equal">
      <formula>"Media"</formula>
    </cfRule>
    <cfRule type="cellIs" dxfId="2447" priority="513" operator="equal">
      <formula>"Baja"</formula>
    </cfRule>
    <cfRule type="cellIs" dxfId="2446" priority="514" operator="equal">
      <formula>"Muy Baja"</formula>
    </cfRule>
  </conditionalFormatting>
  <conditionalFormatting sqref="AC11">
    <cfRule type="cellIs" dxfId="2445" priority="505" operator="equal">
      <formula>"Catastrófico"</formula>
    </cfRule>
    <cfRule type="cellIs" dxfId="2444" priority="506" operator="equal">
      <formula>"Mayor"</formula>
    </cfRule>
    <cfRule type="cellIs" dxfId="2443" priority="507" operator="equal">
      <formula>"Moderado"</formula>
    </cfRule>
    <cfRule type="cellIs" dxfId="2442" priority="508" operator="equal">
      <formula>"Menor"</formula>
    </cfRule>
    <cfRule type="cellIs" dxfId="2441" priority="509" operator="equal">
      <formula>"Leve"</formula>
    </cfRule>
  </conditionalFormatting>
  <conditionalFormatting sqref="AE11">
    <cfRule type="cellIs" dxfId="2440" priority="501" operator="equal">
      <formula>"Extremo"</formula>
    </cfRule>
    <cfRule type="cellIs" dxfId="2439" priority="502" operator="equal">
      <formula>"Alto"</formula>
    </cfRule>
    <cfRule type="cellIs" dxfId="2438" priority="503" operator="equal">
      <formula>"Moderado"</formula>
    </cfRule>
    <cfRule type="cellIs" dxfId="2437" priority="504" operator="equal">
      <formula>"Bajo"</formula>
    </cfRule>
  </conditionalFormatting>
  <conditionalFormatting sqref="AE10">
    <cfRule type="cellIs" dxfId="2436" priority="487" operator="equal">
      <formula>"Extremo"</formula>
    </cfRule>
    <cfRule type="cellIs" dxfId="2435" priority="488" operator="equal">
      <formula>"Alto"</formula>
    </cfRule>
    <cfRule type="cellIs" dxfId="2434" priority="489" operator="equal">
      <formula>"Moderado"</formula>
    </cfRule>
    <cfRule type="cellIs" dxfId="2433" priority="490" operator="equal">
      <formula>"Bajo"</formula>
    </cfRule>
  </conditionalFormatting>
  <conditionalFormatting sqref="M12">
    <cfRule type="cellIs" dxfId="2432" priority="595" operator="equal">
      <formula>"Catastrófico"</formula>
    </cfRule>
    <cfRule type="cellIs" dxfId="2431" priority="596" operator="equal">
      <formula>"Mayor"</formula>
    </cfRule>
    <cfRule type="cellIs" dxfId="2430" priority="597" operator="equal">
      <formula>"Moderado"</formula>
    </cfRule>
    <cfRule type="cellIs" dxfId="2429" priority="598" operator="equal">
      <formula>"Menor"</formula>
    </cfRule>
    <cfRule type="cellIs" dxfId="2428" priority="599" operator="equal">
      <formula>"Leve"</formula>
    </cfRule>
  </conditionalFormatting>
  <conditionalFormatting sqref="I12">
    <cfRule type="cellIs" dxfId="2427" priority="590" operator="equal">
      <formula>"Muy Alta"</formula>
    </cfRule>
    <cfRule type="cellIs" dxfId="2426" priority="591" operator="equal">
      <formula>"Alta"</formula>
    </cfRule>
    <cfRule type="cellIs" dxfId="2425" priority="592" operator="equal">
      <formula>"Media"</formula>
    </cfRule>
    <cfRule type="cellIs" dxfId="2424" priority="593" operator="equal">
      <formula>"Baja"</formula>
    </cfRule>
    <cfRule type="cellIs" dxfId="2423" priority="594" operator="equal">
      <formula>"Muy Baja"</formula>
    </cfRule>
  </conditionalFormatting>
  <conditionalFormatting sqref="O12">
    <cfRule type="cellIs" dxfId="2422" priority="586" operator="equal">
      <formula>"Extremo"</formula>
    </cfRule>
    <cfRule type="cellIs" dxfId="2421" priority="587" operator="equal">
      <formula>"Alto"</formula>
    </cfRule>
    <cfRule type="cellIs" dxfId="2420" priority="588" operator="equal">
      <formula>"Moderado"</formula>
    </cfRule>
    <cfRule type="cellIs" dxfId="2419" priority="589" operator="equal">
      <formula>"Bajo"</formula>
    </cfRule>
  </conditionalFormatting>
  <conditionalFormatting sqref="AA13">
    <cfRule type="cellIs" dxfId="2418" priority="567" operator="equal">
      <formula>"Muy Alta"</formula>
    </cfRule>
    <cfRule type="cellIs" dxfId="2417" priority="568" operator="equal">
      <formula>"Alta"</formula>
    </cfRule>
    <cfRule type="cellIs" dxfId="2416" priority="569" operator="equal">
      <formula>"Media"</formula>
    </cfRule>
    <cfRule type="cellIs" dxfId="2415" priority="570" operator="equal">
      <formula>"Baja"</formula>
    </cfRule>
    <cfRule type="cellIs" dxfId="2414" priority="571" operator="equal">
      <formula>"Muy Baja"</formula>
    </cfRule>
  </conditionalFormatting>
  <conditionalFormatting sqref="AC13">
    <cfRule type="cellIs" dxfId="2413" priority="562" operator="equal">
      <formula>"Catastrófico"</formula>
    </cfRule>
    <cfRule type="cellIs" dxfId="2412" priority="563" operator="equal">
      <formula>"Mayor"</formula>
    </cfRule>
    <cfRule type="cellIs" dxfId="2411" priority="564" operator="equal">
      <formula>"Moderado"</formula>
    </cfRule>
    <cfRule type="cellIs" dxfId="2410" priority="565" operator="equal">
      <formula>"Menor"</formula>
    </cfRule>
    <cfRule type="cellIs" dxfId="2409" priority="566" operator="equal">
      <formula>"Leve"</formula>
    </cfRule>
  </conditionalFormatting>
  <conditionalFormatting sqref="AE13">
    <cfRule type="cellIs" dxfId="2408" priority="558" operator="equal">
      <formula>"Extremo"</formula>
    </cfRule>
    <cfRule type="cellIs" dxfId="2407" priority="559" operator="equal">
      <formula>"Alto"</formula>
    </cfRule>
    <cfRule type="cellIs" dxfId="2406" priority="560" operator="equal">
      <formula>"Moderado"</formula>
    </cfRule>
    <cfRule type="cellIs" dxfId="2405" priority="561" operator="equal">
      <formula>"Bajo"</formula>
    </cfRule>
  </conditionalFormatting>
  <conditionalFormatting sqref="AA12">
    <cfRule type="cellIs" dxfId="2404" priority="553" operator="equal">
      <formula>"Muy Alta"</formula>
    </cfRule>
    <cfRule type="cellIs" dxfId="2403" priority="554" operator="equal">
      <formula>"Alta"</formula>
    </cfRule>
    <cfRule type="cellIs" dxfId="2402" priority="555" operator="equal">
      <formula>"Media"</formula>
    </cfRule>
    <cfRule type="cellIs" dxfId="2401" priority="556" operator="equal">
      <formula>"Baja"</formula>
    </cfRule>
    <cfRule type="cellIs" dxfId="2400" priority="557" operator="equal">
      <formula>"Muy Baja"</formula>
    </cfRule>
  </conditionalFormatting>
  <conditionalFormatting sqref="AC12">
    <cfRule type="cellIs" dxfId="2399" priority="548" operator="equal">
      <formula>"Catastrófico"</formula>
    </cfRule>
    <cfRule type="cellIs" dxfId="2398" priority="549" operator="equal">
      <formula>"Mayor"</formula>
    </cfRule>
    <cfRule type="cellIs" dxfId="2397" priority="550" operator="equal">
      <formula>"Moderado"</formula>
    </cfRule>
    <cfRule type="cellIs" dxfId="2396" priority="551" operator="equal">
      <formula>"Menor"</formula>
    </cfRule>
    <cfRule type="cellIs" dxfId="2395" priority="552" operator="equal">
      <formula>"Leve"</formula>
    </cfRule>
  </conditionalFormatting>
  <conditionalFormatting sqref="AE12">
    <cfRule type="cellIs" dxfId="2394" priority="544" operator="equal">
      <formula>"Extremo"</formula>
    </cfRule>
    <cfRule type="cellIs" dxfId="2393" priority="545" operator="equal">
      <formula>"Alto"</formula>
    </cfRule>
    <cfRule type="cellIs" dxfId="2392" priority="546" operator="equal">
      <formula>"Moderado"</formula>
    </cfRule>
    <cfRule type="cellIs" dxfId="2391" priority="547" operator="equal">
      <formula>"Bajo"</formula>
    </cfRule>
  </conditionalFormatting>
  <conditionalFormatting sqref="M10">
    <cfRule type="cellIs" dxfId="2390" priority="539" operator="equal">
      <formula>"Catastrófico"</formula>
    </cfRule>
    <cfRule type="cellIs" dxfId="2389" priority="540" operator="equal">
      <formula>"Mayor"</formula>
    </cfRule>
    <cfRule type="cellIs" dxfId="2388" priority="541" operator="equal">
      <formula>"Moderado"</formula>
    </cfRule>
    <cfRule type="cellIs" dxfId="2387" priority="542" operator="equal">
      <formula>"Menor"</formula>
    </cfRule>
    <cfRule type="cellIs" dxfId="2386" priority="543" operator="equal">
      <formula>"Leve"</formula>
    </cfRule>
  </conditionalFormatting>
  <conditionalFormatting sqref="I10">
    <cfRule type="cellIs" dxfId="2385" priority="534" operator="equal">
      <formula>"Muy Alta"</formula>
    </cfRule>
    <cfRule type="cellIs" dxfId="2384" priority="535" operator="equal">
      <formula>"Alta"</formula>
    </cfRule>
    <cfRule type="cellIs" dxfId="2383" priority="536" operator="equal">
      <formula>"Media"</formula>
    </cfRule>
    <cfRule type="cellIs" dxfId="2382" priority="537" operator="equal">
      <formula>"Baja"</formula>
    </cfRule>
    <cfRule type="cellIs" dxfId="2381" priority="538" operator="equal">
      <formula>"Muy Baja"</formula>
    </cfRule>
  </conditionalFormatting>
  <conditionalFormatting sqref="O10">
    <cfRule type="cellIs" dxfId="2380" priority="530" operator="equal">
      <formula>"Extremo"</formula>
    </cfRule>
    <cfRule type="cellIs" dxfId="2379" priority="531" operator="equal">
      <formula>"Alto"</formula>
    </cfRule>
    <cfRule type="cellIs" dxfId="2378" priority="532" operator="equal">
      <formula>"Moderado"</formula>
    </cfRule>
    <cfRule type="cellIs" dxfId="2377" priority="533" operator="equal">
      <formula>"Bajo"</formula>
    </cfRule>
  </conditionalFormatting>
  <conditionalFormatting sqref="L10">
    <cfRule type="containsText" dxfId="2376" priority="529" operator="containsText" text="❌">
      <formula>NOT(ISERROR(SEARCH("❌",L10)))</formula>
    </cfRule>
  </conditionalFormatting>
  <conditionalFormatting sqref="AA10">
    <cfRule type="cellIs" dxfId="2375" priority="496" operator="equal">
      <formula>"Muy Alta"</formula>
    </cfRule>
    <cfRule type="cellIs" dxfId="2374" priority="497" operator="equal">
      <formula>"Alta"</formula>
    </cfRule>
    <cfRule type="cellIs" dxfId="2373" priority="498" operator="equal">
      <formula>"Media"</formula>
    </cfRule>
    <cfRule type="cellIs" dxfId="2372" priority="499" operator="equal">
      <formula>"Baja"</formula>
    </cfRule>
    <cfRule type="cellIs" dxfId="2371" priority="500" operator="equal">
      <formula>"Muy Baja"</formula>
    </cfRule>
  </conditionalFormatting>
  <conditionalFormatting sqref="AC10">
    <cfRule type="cellIs" dxfId="2370" priority="491" operator="equal">
      <formula>"Catastrófico"</formula>
    </cfRule>
    <cfRule type="cellIs" dxfId="2369" priority="492" operator="equal">
      <formula>"Mayor"</formula>
    </cfRule>
    <cfRule type="cellIs" dxfId="2368" priority="493" operator="equal">
      <formula>"Moderado"</formula>
    </cfRule>
    <cfRule type="cellIs" dxfId="2367" priority="494" operator="equal">
      <formula>"Menor"</formula>
    </cfRule>
    <cfRule type="cellIs" dxfId="2366" priority="495" operator="equal">
      <formula>"Leve"</formula>
    </cfRule>
  </conditionalFormatting>
  <conditionalFormatting sqref="L12">
    <cfRule type="containsText" dxfId="2365" priority="486" operator="containsText" text="❌">
      <formula>NOT(ISERROR(SEARCH("❌",L12)))</formula>
    </cfRule>
  </conditionalFormatting>
  <conditionalFormatting sqref="AA14">
    <cfRule type="cellIs" dxfId="2364" priority="325" operator="equal">
      <formula>"Muy Alta"</formula>
    </cfRule>
    <cfRule type="cellIs" dxfId="2363" priority="326" operator="equal">
      <formula>"Alta"</formula>
    </cfRule>
    <cfRule type="cellIs" dxfId="2362" priority="327" operator="equal">
      <formula>"Media"</formula>
    </cfRule>
    <cfRule type="cellIs" dxfId="2361" priority="328" operator="equal">
      <formula>"Baja"</formula>
    </cfRule>
    <cfRule type="cellIs" dxfId="2360" priority="329" operator="equal">
      <formula>"Muy Baja"</formula>
    </cfRule>
  </conditionalFormatting>
  <conditionalFormatting sqref="AC14">
    <cfRule type="cellIs" dxfId="2359" priority="320" operator="equal">
      <formula>"Catastrófico"</formula>
    </cfRule>
    <cfRule type="cellIs" dxfId="2358" priority="321" operator="equal">
      <formula>"Mayor"</formula>
    </cfRule>
    <cfRule type="cellIs" dxfId="2357" priority="322" operator="equal">
      <formula>"Moderado"</formula>
    </cfRule>
    <cfRule type="cellIs" dxfId="2356" priority="323" operator="equal">
      <formula>"Menor"</formula>
    </cfRule>
    <cfRule type="cellIs" dxfId="2355" priority="324" operator="equal">
      <formula>"Leve"</formula>
    </cfRule>
  </conditionalFormatting>
  <conditionalFormatting sqref="AE14">
    <cfRule type="cellIs" dxfId="2354" priority="316" operator="equal">
      <formula>"Extremo"</formula>
    </cfRule>
    <cfRule type="cellIs" dxfId="2353" priority="317" operator="equal">
      <formula>"Alto"</formula>
    </cfRule>
    <cfRule type="cellIs" dxfId="2352" priority="318" operator="equal">
      <formula>"Moderado"</formula>
    </cfRule>
    <cfRule type="cellIs" dxfId="2351" priority="319" operator="equal">
      <formula>"Bajo"</formula>
    </cfRule>
  </conditionalFormatting>
  <conditionalFormatting sqref="M14">
    <cfRule type="cellIs" dxfId="2350" priority="368" operator="equal">
      <formula>"Catastrófico"</formula>
    </cfRule>
    <cfRule type="cellIs" dxfId="2349" priority="369" operator="equal">
      <formula>"Mayor"</formula>
    </cfRule>
    <cfRule type="cellIs" dxfId="2348" priority="370" operator="equal">
      <formula>"Moderado"</formula>
    </cfRule>
    <cfRule type="cellIs" dxfId="2347" priority="371" operator="equal">
      <formula>"Menor"</formula>
    </cfRule>
    <cfRule type="cellIs" dxfId="2346" priority="372" operator="equal">
      <formula>"Leve"</formula>
    </cfRule>
  </conditionalFormatting>
  <conditionalFormatting sqref="I14">
    <cfRule type="cellIs" dxfId="2345" priority="363" operator="equal">
      <formula>"Muy Alta"</formula>
    </cfRule>
    <cfRule type="cellIs" dxfId="2344" priority="364" operator="equal">
      <formula>"Alta"</formula>
    </cfRule>
    <cfRule type="cellIs" dxfId="2343" priority="365" operator="equal">
      <formula>"Media"</formula>
    </cfRule>
    <cfRule type="cellIs" dxfId="2342" priority="366" operator="equal">
      <formula>"Baja"</formula>
    </cfRule>
    <cfRule type="cellIs" dxfId="2341" priority="367" operator="equal">
      <formula>"Muy Baja"</formula>
    </cfRule>
  </conditionalFormatting>
  <conditionalFormatting sqref="O14">
    <cfRule type="cellIs" dxfId="2340" priority="359" operator="equal">
      <formula>"Extremo"</formula>
    </cfRule>
    <cfRule type="cellIs" dxfId="2339" priority="360" operator="equal">
      <formula>"Alto"</formula>
    </cfRule>
    <cfRule type="cellIs" dxfId="2338" priority="361" operator="equal">
      <formula>"Moderado"</formula>
    </cfRule>
    <cfRule type="cellIs" dxfId="2337" priority="362" operator="equal">
      <formula>"Bajo"</formula>
    </cfRule>
  </conditionalFormatting>
  <conditionalFormatting sqref="L14">
    <cfRule type="containsText" dxfId="2336" priority="358" operator="containsText" text="❌">
      <formula>NOT(ISERROR(SEARCH("❌",L14)))</formula>
    </cfRule>
  </conditionalFormatting>
  <conditionalFormatting sqref="AE15">
    <cfRule type="cellIs" dxfId="2335" priority="203" operator="equal">
      <formula>"Extremo"</formula>
    </cfRule>
    <cfRule type="cellIs" dxfId="2334" priority="204" operator="equal">
      <formula>"Alto"</formula>
    </cfRule>
    <cfRule type="cellIs" dxfId="2333" priority="205" operator="equal">
      <formula>"Moderado"</formula>
    </cfRule>
    <cfRule type="cellIs" dxfId="2332" priority="206" operator="equal">
      <formula>"Bajo"</formula>
    </cfRule>
  </conditionalFormatting>
  <conditionalFormatting sqref="M16">
    <cfRule type="cellIs" dxfId="2331" priority="311" operator="equal">
      <formula>"Catastrófico"</formula>
    </cfRule>
    <cfRule type="cellIs" dxfId="2330" priority="312" operator="equal">
      <formula>"Mayor"</formula>
    </cfRule>
    <cfRule type="cellIs" dxfId="2329" priority="313" operator="equal">
      <formula>"Moderado"</formula>
    </cfRule>
    <cfRule type="cellIs" dxfId="2328" priority="314" operator="equal">
      <formula>"Menor"</formula>
    </cfRule>
    <cfRule type="cellIs" dxfId="2327" priority="315" operator="equal">
      <formula>"Leve"</formula>
    </cfRule>
  </conditionalFormatting>
  <conditionalFormatting sqref="I16">
    <cfRule type="cellIs" dxfId="2326" priority="306" operator="equal">
      <formula>"Muy Alta"</formula>
    </cfRule>
    <cfRule type="cellIs" dxfId="2325" priority="307" operator="equal">
      <formula>"Alta"</formula>
    </cfRule>
    <cfRule type="cellIs" dxfId="2324" priority="308" operator="equal">
      <formula>"Media"</formula>
    </cfRule>
    <cfRule type="cellIs" dxfId="2323" priority="309" operator="equal">
      <formula>"Baja"</formula>
    </cfRule>
    <cfRule type="cellIs" dxfId="2322" priority="310" operator="equal">
      <formula>"Muy Baja"</formula>
    </cfRule>
  </conditionalFormatting>
  <conditionalFormatting sqref="O16">
    <cfRule type="cellIs" dxfId="2321" priority="302" operator="equal">
      <formula>"Extremo"</formula>
    </cfRule>
    <cfRule type="cellIs" dxfId="2320" priority="303" operator="equal">
      <formula>"Alto"</formula>
    </cfRule>
    <cfRule type="cellIs" dxfId="2319" priority="304" operator="equal">
      <formula>"Moderado"</formula>
    </cfRule>
    <cfRule type="cellIs" dxfId="2318" priority="305" operator="equal">
      <formula>"Bajo"</formula>
    </cfRule>
  </conditionalFormatting>
  <conditionalFormatting sqref="AA16">
    <cfRule type="cellIs" dxfId="2317" priority="269" operator="equal">
      <formula>"Muy Alta"</formula>
    </cfRule>
    <cfRule type="cellIs" dxfId="2316" priority="270" operator="equal">
      <formula>"Alta"</formula>
    </cfRule>
    <cfRule type="cellIs" dxfId="2315" priority="271" operator="equal">
      <formula>"Media"</formula>
    </cfRule>
    <cfRule type="cellIs" dxfId="2314" priority="272" operator="equal">
      <formula>"Baja"</formula>
    </cfRule>
    <cfRule type="cellIs" dxfId="2313" priority="273" operator="equal">
      <formula>"Muy Baja"</formula>
    </cfRule>
  </conditionalFormatting>
  <conditionalFormatting sqref="AC16">
    <cfRule type="cellIs" dxfId="2312" priority="264" operator="equal">
      <formula>"Catastrófico"</formula>
    </cfRule>
    <cfRule type="cellIs" dxfId="2311" priority="265" operator="equal">
      <formula>"Mayor"</formula>
    </cfRule>
    <cfRule type="cellIs" dxfId="2310" priority="266" operator="equal">
      <formula>"Moderado"</formula>
    </cfRule>
    <cfRule type="cellIs" dxfId="2309" priority="267" operator="equal">
      <formula>"Menor"</formula>
    </cfRule>
    <cfRule type="cellIs" dxfId="2308" priority="268" operator="equal">
      <formula>"Leve"</formula>
    </cfRule>
  </conditionalFormatting>
  <conditionalFormatting sqref="AE16">
    <cfRule type="cellIs" dxfId="2307" priority="260" operator="equal">
      <formula>"Extremo"</formula>
    </cfRule>
    <cfRule type="cellIs" dxfId="2306" priority="261" operator="equal">
      <formula>"Alto"</formula>
    </cfRule>
    <cfRule type="cellIs" dxfId="2305" priority="262" operator="equal">
      <formula>"Moderado"</formula>
    </cfRule>
    <cfRule type="cellIs" dxfId="2304" priority="263" operator="equal">
      <formula>"Bajo"</formula>
    </cfRule>
  </conditionalFormatting>
  <conditionalFormatting sqref="M15">
    <cfRule type="cellIs" dxfId="2303" priority="255" operator="equal">
      <formula>"Catastrófico"</formula>
    </cfRule>
    <cfRule type="cellIs" dxfId="2302" priority="256" operator="equal">
      <formula>"Mayor"</formula>
    </cfRule>
    <cfRule type="cellIs" dxfId="2301" priority="257" operator="equal">
      <formula>"Moderado"</formula>
    </cfRule>
    <cfRule type="cellIs" dxfId="2300" priority="258" operator="equal">
      <formula>"Menor"</formula>
    </cfRule>
    <cfRule type="cellIs" dxfId="2299" priority="259" operator="equal">
      <formula>"Leve"</formula>
    </cfRule>
  </conditionalFormatting>
  <conditionalFormatting sqref="I15">
    <cfRule type="cellIs" dxfId="2298" priority="250" operator="equal">
      <formula>"Muy Alta"</formula>
    </cfRule>
    <cfRule type="cellIs" dxfId="2297" priority="251" operator="equal">
      <formula>"Alta"</formula>
    </cfRule>
    <cfRule type="cellIs" dxfId="2296" priority="252" operator="equal">
      <formula>"Media"</formula>
    </cfRule>
    <cfRule type="cellIs" dxfId="2295" priority="253" operator="equal">
      <formula>"Baja"</formula>
    </cfRule>
    <cfRule type="cellIs" dxfId="2294" priority="254" operator="equal">
      <formula>"Muy Baja"</formula>
    </cfRule>
  </conditionalFormatting>
  <conditionalFormatting sqref="O15">
    <cfRule type="cellIs" dxfId="2293" priority="246" operator="equal">
      <formula>"Extremo"</formula>
    </cfRule>
    <cfRule type="cellIs" dxfId="2292" priority="247" operator="equal">
      <formula>"Alto"</formula>
    </cfRule>
    <cfRule type="cellIs" dxfId="2291" priority="248" operator="equal">
      <formula>"Moderado"</formula>
    </cfRule>
    <cfRule type="cellIs" dxfId="2290" priority="249" operator="equal">
      <formula>"Bajo"</formula>
    </cfRule>
  </conditionalFormatting>
  <conditionalFormatting sqref="L15">
    <cfRule type="containsText" dxfId="2289" priority="245" operator="containsText" text="❌">
      <formula>NOT(ISERROR(SEARCH("❌",L15)))</formula>
    </cfRule>
  </conditionalFormatting>
  <conditionalFormatting sqref="AA15">
    <cfRule type="cellIs" dxfId="2288" priority="212" operator="equal">
      <formula>"Muy Alta"</formula>
    </cfRule>
    <cfRule type="cellIs" dxfId="2287" priority="213" operator="equal">
      <formula>"Alta"</formula>
    </cfRule>
    <cfRule type="cellIs" dxfId="2286" priority="214" operator="equal">
      <formula>"Media"</formula>
    </cfRule>
    <cfRule type="cellIs" dxfId="2285" priority="215" operator="equal">
      <formula>"Baja"</formula>
    </cfRule>
    <cfRule type="cellIs" dxfId="2284" priority="216" operator="equal">
      <formula>"Muy Baja"</formula>
    </cfRule>
  </conditionalFormatting>
  <conditionalFormatting sqref="AC15">
    <cfRule type="cellIs" dxfId="2283" priority="207" operator="equal">
      <formula>"Catastrófico"</formula>
    </cfRule>
    <cfRule type="cellIs" dxfId="2282" priority="208" operator="equal">
      <formula>"Mayor"</formula>
    </cfRule>
    <cfRule type="cellIs" dxfId="2281" priority="209" operator="equal">
      <formula>"Moderado"</formula>
    </cfRule>
    <cfRule type="cellIs" dxfId="2280" priority="210" operator="equal">
      <formula>"Menor"</formula>
    </cfRule>
    <cfRule type="cellIs" dxfId="2279" priority="211" operator="equal">
      <formula>"Leve"</formula>
    </cfRule>
  </conditionalFormatting>
  <conditionalFormatting sqref="L16">
    <cfRule type="containsText" dxfId="2278" priority="202" operator="containsText" text="❌">
      <formula>NOT(ISERROR(SEARCH("❌",L16)))</formula>
    </cfRule>
  </conditionalFormatting>
  <conditionalFormatting sqref="AE17">
    <cfRule type="cellIs" dxfId="2277" priority="34" operator="equal">
      <formula>"Extremo"</formula>
    </cfRule>
    <cfRule type="cellIs" dxfId="2276" priority="35" operator="equal">
      <formula>"Alto"</formula>
    </cfRule>
    <cfRule type="cellIs" dxfId="2275" priority="36" operator="equal">
      <formula>"Moderado"</formula>
    </cfRule>
    <cfRule type="cellIs" dxfId="2274" priority="37" operator="equal">
      <formula>"Bajo"</formula>
    </cfRule>
  </conditionalFormatting>
  <conditionalFormatting sqref="M19">
    <cfRule type="cellIs" dxfId="2273" priority="197" operator="equal">
      <formula>"Catastrófico"</formula>
    </cfRule>
    <cfRule type="cellIs" dxfId="2272" priority="198" operator="equal">
      <formula>"Mayor"</formula>
    </cfRule>
    <cfRule type="cellIs" dxfId="2271" priority="199" operator="equal">
      <formula>"Moderado"</formula>
    </cfRule>
    <cfRule type="cellIs" dxfId="2270" priority="200" operator="equal">
      <formula>"Menor"</formula>
    </cfRule>
    <cfRule type="cellIs" dxfId="2269" priority="201" operator="equal">
      <formula>"Leve"</formula>
    </cfRule>
  </conditionalFormatting>
  <conditionalFormatting sqref="I19">
    <cfRule type="cellIs" dxfId="2268" priority="192" operator="equal">
      <formula>"Muy Alta"</formula>
    </cfRule>
    <cfRule type="cellIs" dxfId="2267" priority="193" operator="equal">
      <formula>"Alta"</formula>
    </cfRule>
    <cfRule type="cellIs" dxfId="2266" priority="194" operator="equal">
      <formula>"Media"</formula>
    </cfRule>
    <cfRule type="cellIs" dxfId="2265" priority="195" operator="equal">
      <formula>"Baja"</formula>
    </cfRule>
    <cfRule type="cellIs" dxfId="2264" priority="196" operator="equal">
      <formula>"Muy Baja"</formula>
    </cfRule>
  </conditionalFormatting>
  <conditionalFormatting sqref="O19">
    <cfRule type="cellIs" dxfId="2263" priority="188" operator="equal">
      <formula>"Extremo"</formula>
    </cfRule>
    <cfRule type="cellIs" dxfId="2262" priority="189" operator="equal">
      <formula>"Alto"</formula>
    </cfRule>
    <cfRule type="cellIs" dxfId="2261" priority="190" operator="equal">
      <formula>"Moderado"</formula>
    </cfRule>
    <cfRule type="cellIs" dxfId="2260" priority="191" operator="equal">
      <formula>"Bajo"</formula>
    </cfRule>
  </conditionalFormatting>
  <conditionalFormatting sqref="AA20">
    <cfRule type="cellIs" dxfId="2259" priority="169" operator="equal">
      <formula>"Muy Alta"</formula>
    </cfRule>
    <cfRule type="cellIs" dxfId="2258" priority="170" operator="equal">
      <formula>"Alta"</formula>
    </cfRule>
    <cfRule type="cellIs" dxfId="2257" priority="171" operator="equal">
      <formula>"Media"</formula>
    </cfRule>
    <cfRule type="cellIs" dxfId="2256" priority="172" operator="equal">
      <formula>"Baja"</formula>
    </cfRule>
    <cfRule type="cellIs" dxfId="2255" priority="173" operator="equal">
      <formula>"Muy Baja"</formula>
    </cfRule>
  </conditionalFormatting>
  <conditionalFormatting sqref="AC20">
    <cfRule type="cellIs" dxfId="2254" priority="164" operator="equal">
      <formula>"Catastrófico"</formula>
    </cfRule>
    <cfRule type="cellIs" dxfId="2253" priority="165" operator="equal">
      <formula>"Mayor"</formula>
    </cfRule>
    <cfRule type="cellIs" dxfId="2252" priority="166" operator="equal">
      <formula>"Moderado"</formula>
    </cfRule>
    <cfRule type="cellIs" dxfId="2251" priority="167" operator="equal">
      <formula>"Menor"</formula>
    </cfRule>
    <cfRule type="cellIs" dxfId="2250" priority="168" operator="equal">
      <formula>"Leve"</formula>
    </cfRule>
  </conditionalFormatting>
  <conditionalFormatting sqref="AE20">
    <cfRule type="cellIs" dxfId="2249" priority="160" operator="equal">
      <formula>"Extremo"</formula>
    </cfRule>
    <cfRule type="cellIs" dxfId="2248" priority="161" operator="equal">
      <formula>"Alto"</formula>
    </cfRule>
    <cfRule type="cellIs" dxfId="2247" priority="162" operator="equal">
      <formula>"Moderado"</formula>
    </cfRule>
    <cfRule type="cellIs" dxfId="2246" priority="163" operator="equal">
      <formula>"Bajo"</formula>
    </cfRule>
  </conditionalFormatting>
  <conditionalFormatting sqref="AA19">
    <cfRule type="cellIs" dxfId="2245" priority="155" operator="equal">
      <formula>"Muy Alta"</formula>
    </cfRule>
    <cfRule type="cellIs" dxfId="2244" priority="156" operator="equal">
      <formula>"Alta"</formula>
    </cfRule>
    <cfRule type="cellIs" dxfId="2243" priority="157" operator="equal">
      <formula>"Media"</formula>
    </cfRule>
    <cfRule type="cellIs" dxfId="2242" priority="158" operator="equal">
      <formula>"Baja"</formula>
    </cfRule>
    <cfRule type="cellIs" dxfId="2241" priority="159" operator="equal">
      <formula>"Muy Baja"</formula>
    </cfRule>
  </conditionalFormatting>
  <conditionalFormatting sqref="AC19">
    <cfRule type="cellIs" dxfId="2240" priority="150" operator="equal">
      <formula>"Catastrófico"</formula>
    </cfRule>
    <cfRule type="cellIs" dxfId="2239" priority="151" operator="equal">
      <formula>"Mayor"</formula>
    </cfRule>
    <cfRule type="cellIs" dxfId="2238" priority="152" operator="equal">
      <formula>"Moderado"</formula>
    </cfRule>
    <cfRule type="cellIs" dxfId="2237" priority="153" operator="equal">
      <formula>"Menor"</formula>
    </cfRule>
    <cfRule type="cellIs" dxfId="2236" priority="154" operator="equal">
      <formula>"Leve"</formula>
    </cfRule>
  </conditionalFormatting>
  <conditionalFormatting sqref="AE19">
    <cfRule type="cellIs" dxfId="2235" priority="146" operator="equal">
      <formula>"Extremo"</formula>
    </cfRule>
    <cfRule type="cellIs" dxfId="2234" priority="147" operator="equal">
      <formula>"Alto"</formula>
    </cfRule>
    <cfRule type="cellIs" dxfId="2233" priority="148" operator="equal">
      <formula>"Moderado"</formula>
    </cfRule>
    <cfRule type="cellIs" dxfId="2232" priority="149" operator="equal">
      <formula>"Bajo"</formula>
    </cfRule>
  </conditionalFormatting>
  <conditionalFormatting sqref="M18">
    <cfRule type="cellIs" dxfId="2231" priority="141" operator="equal">
      <formula>"Catastrófico"</formula>
    </cfRule>
    <cfRule type="cellIs" dxfId="2230" priority="142" operator="equal">
      <formula>"Mayor"</formula>
    </cfRule>
    <cfRule type="cellIs" dxfId="2229" priority="143" operator="equal">
      <formula>"Moderado"</formula>
    </cfRule>
    <cfRule type="cellIs" dxfId="2228" priority="144" operator="equal">
      <formula>"Menor"</formula>
    </cfRule>
    <cfRule type="cellIs" dxfId="2227" priority="145" operator="equal">
      <formula>"Leve"</formula>
    </cfRule>
  </conditionalFormatting>
  <conditionalFormatting sqref="I18">
    <cfRule type="cellIs" dxfId="2226" priority="136" operator="equal">
      <formula>"Muy Alta"</formula>
    </cfRule>
    <cfRule type="cellIs" dxfId="2225" priority="137" operator="equal">
      <formula>"Alta"</formula>
    </cfRule>
    <cfRule type="cellIs" dxfId="2224" priority="138" operator="equal">
      <formula>"Media"</formula>
    </cfRule>
    <cfRule type="cellIs" dxfId="2223" priority="139" operator="equal">
      <formula>"Baja"</formula>
    </cfRule>
    <cfRule type="cellIs" dxfId="2222" priority="140" operator="equal">
      <formula>"Muy Baja"</formula>
    </cfRule>
  </conditionalFormatting>
  <conditionalFormatting sqref="O18">
    <cfRule type="cellIs" dxfId="2221" priority="132" operator="equal">
      <formula>"Extremo"</formula>
    </cfRule>
    <cfRule type="cellIs" dxfId="2220" priority="133" operator="equal">
      <formula>"Alto"</formula>
    </cfRule>
    <cfRule type="cellIs" dxfId="2219" priority="134" operator="equal">
      <formula>"Moderado"</formula>
    </cfRule>
    <cfRule type="cellIs" dxfId="2218" priority="135" operator="equal">
      <formula>"Bajo"</formula>
    </cfRule>
  </conditionalFormatting>
  <conditionalFormatting sqref="AA18">
    <cfRule type="cellIs" dxfId="2217" priority="99" operator="equal">
      <formula>"Muy Alta"</formula>
    </cfRule>
    <cfRule type="cellIs" dxfId="2216" priority="100" operator="equal">
      <formula>"Alta"</formula>
    </cfRule>
    <cfRule type="cellIs" dxfId="2215" priority="101" operator="equal">
      <formula>"Media"</formula>
    </cfRule>
    <cfRule type="cellIs" dxfId="2214" priority="102" operator="equal">
      <formula>"Baja"</formula>
    </cfRule>
    <cfRule type="cellIs" dxfId="2213" priority="103" operator="equal">
      <formula>"Muy Baja"</formula>
    </cfRule>
  </conditionalFormatting>
  <conditionalFormatting sqref="AC18">
    <cfRule type="cellIs" dxfId="2212" priority="94" operator="equal">
      <formula>"Catastrófico"</formula>
    </cfRule>
    <cfRule type="cellIs" dxfId="2211" priority="95" operator="equal">
      <formula>"Mayor"</formula>
    </cfRule>
    <cfRule type="cellIs" dxfId="2210" priority="96" operator="equal">
      <formula>"Moderado"</formula>
    </cfRule>
    <cfRule type="cellIs" dxfId="2209" priority="97" operator="equal">
      <formula>"Menor"</formula>
    </cfRule>
    <cfRule type="cellIs" dxfId="2208" priority="98" operator="equal">
      <formula>"Leve"</formula>
    </cfRule>
  </conditionalFormatting>
  <conditionalFormatting sqref="AE18">
    <cfRule type="cellIs" dxfId="2207" priority="90" operator="equal">
      <formula>"Extremo"</formula>
    </cfRule>
    <cfRule type="cellIs" dxfId="2206" priority="91" operator="equal">
      <formula>"Alto"</formula>
    </cfRule>
    <cfRule type="cellIs" dxfId="2205" priority="92" operator="equal">
      <formula>"Moderado"</formula>
    </cfRule>
    <cfRule type="cellIs" dxfId="2204" priority="93" operator="equal">
      <formula>"Bajo"</formula>
    </cfRule>
  </conditionalFormatting>
  <conditionalFormatting sqref="M17">
    <cfRule type="cellIs" dxfId="2203" priority="85" operator="equal">
      <formula>"Catastrófico"</formula>
    </cfRule>
    <cfRule type="cellIs" dxfId="2202" priority="86" operator="equal">
      <formula>"Mayor"</formula>
    </cfRule>
    <cfRule type="cellIs" dxfId="2201" priority="87" operator="equal">
      <formula>"Moderado"</formula>
    </cfRule>
    <cfRule type="cellIs" dxfId="2200" priority="88" operator="equal">
      <formula>"Menor"</formula>
    </cfRule>
    <cfRule type="cellIs" dxfId="2199" priority="89" operator="equal">
      <formula>"Leve"</formula>
    </cfRule>
  </conditionalFormatting>
  <conditionalFormatting sqref="I17">
    <cfRule type="cellIs" dxfId="2198" priority="80" operator="equal">
      <formula>"Muy Alta"</formula>
    </cfRule>
    <cfRule type="cellIs" dxfId="2197" priority="81" operator="equal">
      <formula>"Alta"</formula>
    </cfRule>
    <cfRule type="cellIs" dxfId="2196" priority="82" operator="equal">
      <formula>"Media"</formula>
    </cfRule>
    <cfRule type="cellIs" dxfId="2195" priority="83" operator="equal">
      <formula>"Baja"</formula>
    </cfRule>
    <cfRule type="cellIs" dxfId="2194" priority="84" operator="equal">
      <formula>"Muy Baja"</formula>
    </cfRule>
  </conditionalFormatting>
  <conditionalFormatting sqref="O17">
    <cfRule type="cellIs" dxfId="2193" priority="76" operator="equal">
      <formula>"Extremo"</formula>
    </cfRule>
    <cfRule type="cellIs" dxfId="2192" priority="77" operator="equal">
      <formula>"Alto"</formula>
    </cfRule>
    <cfRule type="cellIs" dxfId="2191" priority="78" operator="equal">
      <formula>"Moderado"</formula>
    </cfRule>
    <cfRule type="cellIs" dxfId="2190" priority="79" operator="equal">
      <formula>"Bajo"</formula>
    </cfRule>
  </conditionalFormatting>
  <conditionalFormatting sqref="AA17">
    <cfRule type="cellIs" dxfId="2189" priority="43" operator="equal">
      <formula>"Muy Alta"</formula>
    </cfRule>
    <cfRule type="cellIs" dxfId="2188" priority="44" operator="equal">
      <formula>"Alta"</formula>
    </cfRule>
    <cfRule type="cellIs" dxfId="2187" priority="45" operator="equal">
      <formula>"Media"</formula>
    </cfRule>
    <cfRule type="cellIs" dxfId="2186" priority="46" operator="equal">
      <formula>"Baja"</formula>
    </cfRule>
    <cfRule type="cellIs" dxfId="2185" priority="47" operator="equal">
      <formula>"Muy Baja"</formula>
    </cfRule>
  </conditionalFormatting>
  <conditionalFormatting sqref="AC17">
    <cfRule type="cellIs" dxfId="2184" priority="38" operator="equal">
      <formula>"Catastrófico"</formula>
    </cfRule>
    <cfRule type="cellIs" dxfId="2183" priority="39" operator="equal">
      <formula>"Mayor"</formula>
    </cfRule>
    <cfRule type="cellIs" dxfId="2182" priority="40" operator="equal">
      <formula>"Moderado"</formula>
    </cfRule>
    <cfRule type="cellIs" dxfId="2181" priority="41" operator="equal">
      <formula>"Menor"</formula>
    </cfRule>
    <cfRule type="cellIs" dxfId="2180" priority="42" operator="equal">
      <formula>"Leve"</formula>
    </cfRule>
  </conditionalFormatting>
  <conditionalFormatting sqref="L17">
    <cfRule type="containsText" dxfId="2179" priority="33" operator="containsText" text="❌">
      <formula>NOT(ISERROR(SEARCH("❌",L17)))</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6">
        <x14:dataValidation type="custom" allowBlank="1" showInputMessage="1" showErrorMessage="1" error="Recuerde que las acciones se generan bajo la medida de mitigar el riesgo" xr:uid="{00000000-0002-0000-0100-000000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AK12:AK13</xm:sqref>
        </x14:dataValidation>
        <x14:dataValidation type="custom" allowBlank="1" showInputMessage="1" showErrorMessage="1" error="Recuerde que las acciones se generan bajo la medida de mitigar el riesgo" xr:uid="{00000000-0002-0000-0100-000001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AJ12:AJ13</xm:sqref>
        </x14:dataValidation>
        <x14:dataValidation type="custom" allowBlank="1" showInputMessage="1" showErrorMessage="1" error="Recuerde que las acciones se generan bajo la medida de mitigar el riesgo" xr:uid="{00000000-0002-0000-0100-000002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AI12:AI13</xm:sqref>
        </x14:dataValidation>
        <x14:dataValidation type="custom" allowBlank="1" showInputMessage="1" showErrorMessage="1" error="Recuerde que las acciones se generan bajo la medida de mitigar el riesgo" xr:uid="{00000000-0002-0000-0100-000003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AH12:AH13</xm:sqref>
        </x14:dataValidation>
        <x14:dataValidation type="custom" allowBlank="1" showInputMessage="1" showErrorMessage="1" error="Recuerde que las acciones se generan bajo la medida de mitigar el riesgo" xr:uid="{00000000-0002-0000-0100-000004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AG12:AG13</xm:sqref>
        </x14:dataValidation>
        <x14:dataValidation type="list" allowBlank="1" showInputMessage="1" showErrorMessage="1" xr:uid="{00000000-0002-0000-0100-000005000000}">
          <x14:formula1>
            <xm:f>'\\HSRTUNCLU\EvidenciasMapasRiesgo\PROCESOS ESTRATÉGICOS\QHSE\Riesgos de Proceso\[QHSE-MR-01 QHSE 2022.xlsx]Opciones Tratamiento'!#REF!</xm:f>
          </x14:formula1>
          <xm:sqref>AF10 AF12:AF13 G10:G13 C10:C13 AL11:AL13</xm:sqref>
        </x14:dataValidation>
        <x14:dataValidation type="list" allowBlank="1" showInputMessage="1" showErrorMessage="1" xr:uid="{00000000-0002-0000-0100-000006000000}">
          <x14:formula1>
            <xm:f>'\\HSRTUNCLU\EvidenciasMapasRiesgo\PROCESOS ESTRATÉGICOS\QHSE\Riesgos de Proceso\[QHSE-MR-01 QHSE 2022.xlsx]Tabla Impacto'!#REF!</xm:f>
          </x14:formula1>
          <xm:sqref>K10:K13</xm:sqref>
        </x14:dataValidation>
        <x14:dataValidation type="list" allowBlank="1" showInputMessage="1" showErrorMessage="1" xr:uid="{00000000-0002-0000-0100-000007000000}">
          <x14:formula1>
            <xm:f>'\\HSRTUNCLU\EvidenciasMapasRiesgo\PROCESOS ESTRATÉGICOS\QHSE\Riesgos de Proceso\[QHSE-MR-01 QHSE 2022.xlsx]Tabla Valoración controles'!#REF!</xm:f>
          </x14:formula1>
          <xm:sqref>S10:T13 V10:X13</xm:sqref>
        </x14:dataValidation>
        <x14:dataValidation type="list" allowBlank="1" showInputMessage="1" showErrorMessage="1" xr:uid="{00000000-0002-0000-0100-000008000000}">
          <x14:formula1>
            <xm:f>'\\HSRTUNCLU\EvidenciasMapasRiesgo\PROCESOS ESTRATÉGICOS\DIRECCIONAMIENTO\Riesgos de Proceso\[GER-MR-01 DIRECCIONAMIENTO 2022.xlsx]Opciones Tratamiento'!#REF!</xm:f>
          </x14:formula1>
          <xm:sqref>AL14 C14 AF14 G14</xm:sqref>
        </x14:dataValidation>
        <x14:dataValidation type="list" allowBlank="1" showInputMessage="1" showErrorMessage="1" xr:uid="{00000000-0002-0000-0100-000009000000}">
          <x14:formula1>
            <xm:f>'\\HSRTUNCLU\EvidenciasMapasRiesgo\PROCESOS ESTRATÉGICOS\DIRECCIONAMIENTO\Riesgos de Proceso\[GER-MR-01 DIRECCIONAMIENTO 2022.xlsx]Tabla Impacto'!#REF!</xm:f>
          </x14:formula1>
          <xm:sqref>K14</xm:sqref>
        </x14:dataValidation>
        <x14:dataValidation type="list" allowBlank="1" showInputMessage="1" showErrorMessage="1" xr:uid="{00000000-0002-0000-0100-00000A000000}">
          <x14:formula1>
            <xm:f>'\\HSRTUNCLU\EvidenciasMapasRiesgo\PROCESOS ESTRATÉGICOS\DIRECCIONAMIENTO\Riesgos de Proceso\[GER-MR-01 DIRECCIONAMIENTO 2022.xlsx]Tabla Valoración controles'!#REF!</xm:f>
          </x14:formula1>
          <xm:sqref>S14:T14 V14:X14</xm:sqref>
        </x14:dataValidation>
        <x14:dataValidation type="custom" allowBlank="1" showInputMessage="1" showErrorMessage="1" error="Recuerde que las acciones se generan bajo la medida de mitigar el riesgo" xr:uid="{00000000-0002-0000-0100-00000B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AJ14</xm:sqref>
        </x14:dataValidation>
        <x14:dataValidation type="custom" allowBlank="1" showInputMessage="1" showErrorMessage="1" error="Recuerde que las acciones se generan bajo la medida de mitigar el riesgo" xr:uid="{00000000-0002-0000-0100-00000C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AI14</xm:sqref>
        </x14:dataValidation>
        <x14:dataValidation type="custom" allowBlank="1" showInputMessage="1" showErrorMessage="1" error="Recuerde que las acciones se generan bajo la medida de mitigar el riesgo" xr:uid="{00000000-0002-0000-0100-00000D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AH14</xm:sqref>
        </x14:dataValidation>
        <x14:dataValidation type="custom" allowBlank="1" showInputMessage="1" showErrorMessage="1" error="Recuerde que las acciones se generan bajo la medida de mitigar el riesgo" xr:uid="{00000000-0002-0000-0100-00000E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AG14</xm:sqref>
        </x14:dataValidation>
        <x14:dataValidation type="list" allowBlank="1" showInputMessage="1" showErrorMessage="1" xr:uid="{00000000-0002-0000-0100-00000F000000}">
          <x14:formula1>
            <xm:f>'\\HSRTUNCLU\EvidenciasMapasRiesgo\PROCESOS ESTRATÉGICOS\GESTION ACADEMICA\Riesgos de Proceso\[GAC-MR-01 GESTION INVESTIGACION E INN 2022.xlsx]Opciones Tratamiento'!#REF!</xm:f>
          </x14:formula1>
          <xm:sqref>AL15:AL16 G15:G16 C15:C16 AF15:AF16</xm:sqref>
        </x14:dataValidation>
        <x14:dataValidation type="list" allowBlank="1" showInputMessage="1" showErrorMessage="1" xr:uid="{00000000-0002-0000-0100-000010000000}">
          <x14:formula1>
            <xm:f>'\\HSRTUNCLU\EvidenciasMapasRiesgo\PROCESOS ESTRATÉGICOS\GESTION ACADEMICA\Riesgos de Proceso\[GAC-MR-01 GESTION INVESTIGACION E INN 2022.xlsx]Tabla Impacto'!#REF!</xm:f>
          </x14:formula1>
          <xm:sqref>K15:K16</xm:sqref>
        </x14:dataValidation>
        <x14:dataValidation type="list" allowBlank="1" showInputMessage="1" showErrorMessage="1" xr:uid="{00000000-0002-0000-0100-000011000000}">
          <x14:formula1>
            <xm:f>'\\HSRTUNCLU\EvidenciasMapasRiesgo\PROCESOS ESTRATÉGICOS\GESTION ACADEMICA\Riesgos de Proceso\[GAC-MR-01 GESTION INVESTIGACION E INN 2022.xlsx]Tabla Valoración controles'!#REF!</xm:f>
          </x14:formula1>
          <xm:sqref>S15:T16 V15:X16</xm:sqref>
        </x14:dataValidation>
        <x14:dataValidation type="custom" allowBlank="1" showInputMessage="1" showErrorMessage="1" error="Recuerde que las acciones se generan bajo la medida de mitigar el riesgo" xr:uid="{00000000-0002-0000-0100-000012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AK15:AK16</xm:sqref>
        </x14:dataValidation>
        <x14:dataValidation type="custom" allowBlank="1" showInputMessage="1" showErrorMessage="1" error="Recuerde que las acciones se generan bajo la medida de mitigar el riesgo" xr:uid="{00000000-0002-0000-0100-000013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AJ15:AJ16</xm:sqref>
        </x14:dataValidation>
        <x14:dataValidation type="custom" allowBlank="1" showInputMessage="1" showErrorMessage="1" error="Recuerde que las acciones se generan bajo la medida de mitigar el riesgo" xr:uid="{00000000-0002-0000-0100-000014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AI15:AI16</xm:sqref>
        </x14:dataValidation>
        <x14:dataValidation type="custom" allowBlank="1" showInputMessage="1" showErrorMessage="1" error="Recuerde que las acciones se generan bajo la medida de mitigar el riesgo" xr:uid="{00000000-0002-0000-0100-000015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AH15:AH16</xm:sqref>
        </x14:dataValidation>
        <x14:dataValidation type="custom" allowBlank="1" showInputMessage="1" showErrorMessage="1" error="Recuerde que las acciones se generan bajo la medida de mitigar el riesgo" xr:uid="{00000000-0002-0000-0100-000016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AG15:AG16</xm:sqref>
        </x14:dataValidation>
        <x14:dataValidation type="list" allowBlank="1" showInputMessage="1" showErrorMessage="1" xr:uid="{00000000-0002-0000-0100-000017000000}">
          <x14:formula1>
            <xm:f>'\\HSRTUNCLU\EvidenciasMapasRiesgo\PROCESOS ESTRATÉGICOS\TALENTO HUMANO\Riesgos de Proceso\[TH-MR-01 TALENTO HUMANO 2022.xlsx]Opciones Tratamiento'!#REF!</xm:f>
          </x14:formula1>
          <xm:sqref>AF17:AF19 G17:G20 C17:C20 AL17:AL20</xm:sqref>
        </x14:dataValidation>
        <x14:dataValidation type="list" allowBlank="1" showInputMessage="1" showErrorMessage="1" xr:uid="{00000000-0002-0000-0100-000018000000}">
          <x14:formula1>
            <xm:f>'\\HSRTUNCLU\EvidenciasMapasRiesgo\PROCESOS ESTRATÉGICOS\TALENTO HUMANO\Riesgos de Proceso\[TH-MR-01 TALENTO HUMANO 2022.xlsx]Tabla Impacto'!#REF!</xm:f>
          </x14:formula1>
          <xm:sqref>K17:K20</xm:sqref>
        </x14:dataValidation>
        <x14:dataValidation type="list" allowBlank="1" showInputMessage="1" showErrorMessage="1" xr:uid="{00000000-0002-0000-0100-000019000000}">
          <x14:formula1>
            <xm:f>'\\HSRTUNCLU\EvidenciasMapasRiesgo\PROCESOS ESTRATÉGICOS\TALENTO HUMANO\Riesgos de Proceso\[TH-MR-01 TALENTO HUMANO 2022.xlsx]Tabla Valoración controles'!#REF!</xm:f>
          </x14:formula1>
          <xm:sqref>S17:T20 V17:X20</xm:sqref>
        </x14:dataValidation>
        <x14:dataValidation type="custom" allowBlank="1" showInputMessage="1" showErrorMessage="1" error="Recuerde que las acciones se generan bajo la medida de mitigar el riesgo" xr:uid="{00000000-0002-0000-0100-00001A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AK17:AK20</xm:sqref>
        </x14:dataValidation>
        <x14:dataValidation type="custom" allowBlank="1" showInputMessage="1" showErrorMessage="1" error="Recuerde que las acciones se generan bajo la medida de mitigar el riesgo" xr:uid="{00000000-0002-0000-0100-00001B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AJ17:AJ20</xm:sqref>
        </x14:dataValidation>
        <x14:dataValidation type="custom" allowBlank="1" showInputMessage="1" showErrorMessage="1" error="Recuerde que las acciones se generan bajo la medida de mitigar el riesgo" xr:uid="{00000000-0002-0000-0100-00001C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AI17:AI20</xm:sqref>
        </x14:dataValidation>
        <x14:dataValidation type="custom" allowBlank="1" showInputMessage="1" showErrorMessage="1" error="Recuerde que las acciones se generan bajo la medida de mitigar el riesgo" xr:uid="{00000000-0002-0000-0100-00001D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AH17:AH20</xm:sqref>
        </x14:dataValidation>
        <x14:dataValidation type="custom" allowBlank="1" showInputMessage="1" showErrorMessage="1" error="Recuerde que las acciones se generan bajo la medida de mitigar el riesgo" xr:uid="{00000000-0002-0000-0100-00001E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AG17:AG20</xm:sqref>
        </x14:dataValidation>
        <x14:dataValidation type="custom" allowBlank="1" showInputMessage="1" showErrorMessage="1" error="Recuerde que las acciones se generan bajo la medida de mitigar el riesgo" xr:uid="{00000000-0002-0000-0100-00001F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AK11</xm:sqref>
        </x14:dataValidation>
        <x14:dataValidation type="custom" allowBlank="1" showInputMessage="1" showErrorMessage="1" error="Recuerde que las acciones se generan bajo la medida de mitigar el riesgo" xr:uid="{00000000-0002-0000-0100-000020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AJ11</xm:sqref>
        </x14:dataValidation>
        <x14:dataValidation type="custom" allowBlank="1" showInputMessage="1" showErrorMessage="1" error="Recuerde que las acciones se generan bajo la medida de mitigar el riesgo" xr:uid="{00000000-0002-0000-0100-000021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AI11</xm:sqref>
        </x14:dataValidation>
        <x14:dataValidation type="custom" allowBlank="1" showInputMessage="1" showErrorMessage="1" error="Recuerde que las acciones se generan bajo la medida de mitigar el riesgo" xr:uid="{00000000-0002-0000-0100-000022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AH11</xm:sqref>
        </x14:dataValidation>
        <x14:dataValidation type="custom" allowBlank="1" showInputMessage="1" showErrorMessage="1" error="Recuerde que las acciones se generan bajo la medida de mitigar el riesgo" xr:uid="{00000000-0002-0000-0100-000023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71"/>
  <sheetViews>
    <sheetView topLeftCell="A28" zoomScaleNormal="100" workbookViewId="0">
      <selection activeCell="E34" sqref="E34:E35"/>
    </sheetView>
  </sheetViews>
  <sheetFormatPr baseColWidth="10" defaultRowHeight="12.75" x14ac:dyDescent="0.2"/>
  <cols>
    <col min="1" max="1" width="27.85546875" style="56" customWidth="1"/>
    <col min="2" max="2" width="14.140625" style="56" customWidth="1"/>
    <col min="3" max="3" width="25" style="56" customWidth="1"/>
    <col min="4" max="4" width="13.7109375" style="56" customWidth="1"/>
    <col min="5" max="5" width="30.42578125" style="1" customWidth="1"/>
    <col min="6" max="6" width="16.42578125" style="57" customWidth="1"/>
    <col min="7" max="7" width="12.140625" style="1" customWidth="1"/>
    <col min="8" max="8" width="16.5703125" style="1" customWidth="1"/>
    <col min="9" max="9" width="6.7109375" style="1" bestFit="1" customWidth="1"/>
    <col min="10" max="10" width="20.7109375" style="1" customWidth="1"/>
    <col min="11" max="11" width="19.28515625" style="1" customWidth="1"/>
    <col min="12" max="12" width="12.85546875" style="1" customWidth="1"/>
    <col min="13" max="13" width="6.42578125" style="1" bestFit="1" customWidth="1"/>
    <col min="14" max="14" width="12.85546875" style="1" customWidth="1"/>
    <col min="15" max="15" width="5.85546875" style="1" customWidth="1"/>
    <col min="16" max="16" width="37" style="1" customWidth="1"/>
    <col min="17" max="17" width="13.28515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2.42578125" style="1" customWidth="1"/>
    <col min="25" max="25" width="31.5703125" style="1" customWidth="1"/>
    <col min="26" max="26" width="5.5703125" style="1" customWidth="1"/>
    <col min="27" max="27" width="10.42578125" style="1" customWidth="1"/>
    <col min="28" max="28" width="6.5703125" style="1" customWidth="1"/>
    <col min="29" max="29" width="16.42578125" style="1" customWidth="1"/>
    <col min="30" max="30" width="14.5703125" style="1" customWidth="1"/>
    <col min="31" max="31" width="15.7109375" style="1" customWidth="1"/>
    <col min="32" max="32" width="25.85546875" style="1" customWidth="1"/>
    <col min="33" max="33" width="16" style="1" customWidth="1"/>
    <col min="34" max="34" width="10.140625" style="1" customWidth="1"/>
    <col min="35" max="35" width="13.28515625" style="1" customWidth="1"/>
    <col min="36" max="36" width="18.5703125" style="1" customWidth="1"/>
    <col min="37" max="37" width="22" style="1" customWidth="1"/>
    <col min="38" max="38" width="61.7109375" style="1" customWidth="1"/>
    <col min="39" max="16384" width="11.42578125" style="1"/>
  </cols>
  <sheetData>
    <row r="1" spans="1:69" x14ac:dyDescent="0.2">
      <c r="A1" s="479" t="s">
        <v>266</v>
      </c>
      <c r="B1" s="480"/>
      <c r="C1" s="481"/>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90"/>
      <c r="AJ1" s="405"/>
      <c r="AK1" s="405"/>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1:69" x14ac:dyDescent="0.2">
      <c r="A2" s="482"/>
      <c r="B2" s="483"/>
      <c r="C2" s="484"/>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3"/>
      <c r="AJ2" s="405"/>
      <c r="AK2" s="405"/>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x14ac:dyDescent="0.2">
      <c r="A3" s="485" t="s">
        <v>267</v>
      </c>
      <c r="B3" s="486"/>
      <c r="C3" s="487"/>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6"/>
      <c r="AJ3" s="405"/>
      <c r="AK3" s="405"/>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1:69" x14ac:dyDescent="0.2">
      <c r="A4" s="488" t="s">
        <v>180</v>
      </c>
      <c r="B4" s="488"/>
      <c r="C4" s="489"/>
      <c r="D4" s="490"/>
      <c r="E4" s="490"/>
      <c r="F4" s="490"/>
      <c r="G4" s="371" t="s">
        <v>273</v>
      </c>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3"/>
      <c r="AJ4" s="376" t="s">
        <v>181</v>
      </c>
      <c r="AK4" s="377"/>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row>
    <row r="5" spans="1:69" ht="32.25" x14ac:dyDescent="0.2">
      <c r="A5" s="488" t="s">
        <v>182</v>
      </c>
      <c r="B5" s="488"/>
      <c r="C5" s="489"/>
      <c r="D5" s="490"/>
      <c r="E5" s="490"/>
      <c r="F5" s="490"/>
      <c r="G5" s="491"/>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5"/>
      <c r="AJ5" s="380"/>
      <c r="AK5" s="381"/>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row>
    <row r="6" spans="1:69" x14ac:dyDescent="0.2">
      <c r="A6" s="98"/>
      <c r="B6" s="98"/>
      <c r="C6" s="179"/>
      <c r="D6" s="179"/>
      <c r="E6" s="179"/>
      <c r="F6" s="179"/>
      <c r="G6" s="179"/>
      <c r="H6" s="20"/>
      <c r="I6" s="20"/>
      <c r="J6" s="20"/>
      <c r="K6" s="20"/>
      <c r="L6" s="20"/>
      <c r="M6" s="20"/>
      <c r="N6" s="20"/>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row>
    <row r="7" spans="1:69" s="22" customFormat="1" x14ac:dyDescent="0.2">
      <c r="A7" s="397" t="s">
        <v>183</v>
      </c>
      <c r="B7" s="397"/>
      <c r="C7" s="397"/>
      <c r="D7" s="397"/>
      <c r="E7" s="397"/>
      <c r="F7" s="397"/>
      <c r="G7" s="397"/>
      <c r="H7" s="398" t="s">
        <v>9</v>
      </c>
      <c r="I7" s="398"/>
      <c r="J7" s="398"/>
      <c r="K7" s="398"/>
      <c r="L7" s="398"/>
      <c r="M7" s="398"/>
      <c r="N7" s="398"/>
      <c r="O7" s="399" t="s">
        <v>184</v>
      </c>
      <c r="P7" s="400"/>
      <c r="Q7" s="400"/>
      <c r="R7" s="400"/>
      <c r="S7" s="400"/>
      <c r="T7" s="400"/>
      <c r="U7" s="400"/>
      <c r="V7" s="400"/>
      <c r="W7" s="400"/>
      <c r="X7" s="401"/>
      <c r="Y7" s="402" t="s">
        <v>8</v>
      </c>
      <c r="Z7" s="402"/>
      <c r="AA7" s="402"/>
      <c r="AB7" s="402"/>
      <c r="AC7" s="402"/>
      <c r="AD7" s="402"/>
      <c r="AE7" s="402"/>
      <c r="AF7" s="403" t="s">
        <v>138</v>
      </c>
      <c r="AG7" s="403"/>
      <c r="AH7" s="403"/>
      <c r="AI7" s="403"/>
      <c r="AJ7" s="403"/>
      <c r="AK7" s="403"/>
      <c r="AL7" s="195"/>
    </row>
    <row r="8" spans="1:69" s="22" customFormat="1" x14ac:dyDescent="0.2">
      <c r="A8" s="404" t="s">
        <v>185</v>
      </c>
      <c r="B8" s="369" t="s">
        <v>186</v>
      </c>
      <c r="C8" s="476" t="s">
        <v>188</v>
      </c>
      <c r="D8" s="476" t="s">
        <v>268</v>
      </c>
      <c r="E8" s="369" t="s">
        <v>189</v>
      </c>
      <c r="F8" s="370" t="s">
        <v>2</v>
      </c>
      <c r="G8" s="370" t="s">
        <v>191</v>
      </c>
      <c r="H8" s="365" t="s">
        <v>192</v>
      </c>
      <c r="I8" s="366" t="s">
        <v>193</v>
      </c>
      <c r="J8" s="363" t="s">
        <v>194</v>
      </c>
      <c r="K8" s="363" t="s">
        <v>195</v>
      </c>
      <c r="L8" s="365" t="s">
        <v>196</v>
      </c>
      <c r="M8" s="366" t="s">
        <v>193</v>
      </c>
      <c r="N8" s="365" t="s">
        <v>197</v>
      </c>
      <c r="O8" s="478" t="s">
        <v>464</v>
      </c>
      <c r="P8" s="368" t="s">
        <v>199</v>
      </c>
      <c r="Q8" s="368" t="s">
        <v>5</v>
      </c>
      <c r="R8" s="359" t="s">
        <v>200</v>
      </c>
      <c r="S8" s="360"/>
      <c r="T8" s="360"/>
      <c r="U8" s="360"/>
      <c r="V8" s="360"/>
      <c r="W8" s="360"/>
      <c r="X8" s="361"/>
      <c r="Y8" s="362" t="s">
        <v>201</v>
      </c>
      <c r="Z8" s="358" t="s">
        <v>202</v>
      </c>
      <c r="AA8" s="358" t="s">
        <v>193</v>
      </c>
      <c r="AB8" s="358" t="s">
        <v>203</v>
      </c>
      <c r="AC8" s="358" t="s">
        <v>193</v>
      </c>
      <c r="AD8" s="358" t="s">
        <v>204</v>
      </c>
      <c r="AE8" s="358" t="s">
        <v>205</v>
      </c>
      <c r="AF8" s="356" t="s">
        <v>138</v>
      </c>
      <c r="AG8" s="356" t="s">
        <v>139</v>
      </c>
      <c r="AH8" s="356" t="s">
        <v>140</v>
      </c>
      <c r="AI8" s="356" t="s">
        <v>141</v>
      </c>
      <c r="AJ8" s="356" t="s">
        <v>142</v>
      </c>
      <c r="AK8" s="356" t="s">
        <v>143</v>
      </c>
      <c r="AL8" s="331" t="s">
        <v>465</v>
      </c>
    </row>
    <row r="9" spans="1:69" s="24" customFormat="1" ht="120.75" customHeight="1" x14ac:dyDescent="0.25">
      <c r="A9" s="404"/>
      <c r="B9" s="369"/>
      <c r="C9" s="477"/>
      <c r="D9" s="477"/>
      <c r="E9" s="369"/>
      <c r="F9" s="370"/>
      <c r="G9" s="370"/>
      <c r="H9" s="363"/>
      <c r="I9" s="366"/>
      <c r="J9" s="364"/>
      <c r="K9" s="364"/>
      <c r="L9" s="366"/>
      <c r="M9" s="366"/>
      <c r="N9" s="365"/>
      <c r="O9" s="478"/>
      <c r="P9" s="368"/>
      <c r="Q9" s="368"/>
      <c r="R9" s="23" t="s">
        <v>206</v>
      </c>
      <c r="S9" s="23" t="s">
        <v>207</v>
      </c>
      <c r="T9" s="23" t="s">
        <v>208</v>
      </c>
      <c r="U9" s="23" t="s">
        <v>209</v>
      </c>
      <c r="V9" s="23" t="s">
        <v>210</v>
      </c>
      <c r="W9" s="23" t="s">
        <v>211</v>
      </c>
      <c r="X9" s="23" t="s">
        <v>212</v>
      </c>
      <c r="Y9" s="362"/>
      <c r="Z9" s="358"/>
      <c r="AA9" s="358"/>
      <c r="AB9" s="358"/>
      <c r="AC9" s="358"/>
      <c r="AD9" s="358"/>
      <c r="AE9" s="358"/>
      <c r="AF9" s="356"/>
      <c r="AG9" s="356"/>
      <c r="AH9" s="356"/>
      <c r="AI9" s="356"/>
      <c r="AJ9" s="356"/>
      <c r="AK9" s="356"/>
      <c r="AL9" s="332"/>
      <c r="AQ9" s="25"/>
    </row>
    <row r="10" spans="1:69" s="37" customFormat="1" ht="210.75" customHeight="1" x14ac:dyDescent="0.25">
      <c r="A10" s="467" t="s">
        <v>415</v>
      </c>
      <c r="B10" s="172" t="s">
        <v>378</v>
      </c>
      <c r="C10" s="171" t="s">
        <v>416</v>
      </c>
      <c r="D10" s="172" t="s">
        <v>53</v>
      </c>
      <c r="E10" s="174" t="s">
        <v>35</v>
      </c>
      <c r="F10" s="172" t="s">
        <v>4</v>
      </c>
      <c r="G10" s="186">
        <f>800*2</f>
        <v>1600</v>
      </c>
      <c r="H10" s="196" t="str">
        <f t="shared" ref="H10:H13" si="0">IF(G10&lt;=0,"",IF(G10&lt;=2,"Muy Baja",IF(G10&lt;=24,"Baja",IF(G10&lt;=500,"Media",IF(G10&lt;=5000,"Alta","Muy Alta")))))</f>
        <v>Alta</v>
      </c>
      <c r="I10" s="170">
        <f t="shared" ref="I10:I13" si="1">IF(H10="","",IF(H10="Muy Baja",0.2,IF(H10="Baja",0.4,IF(H10="Media",0.6,IF(H10="Alta",0.8,IF(H10="Muy Alta",1,))))))</f>
        <v>0.8</v>
      </c>
      <c r="J10" s="177" t="s">
        <v>269</v>
      </c>
      <c r="K10" s="166" t="str">
        <f>IF(NOT(ISERROR(MATCH(J10,'[5]Tabla Impacto'!$B$221:$B$223,0))),'[5]Tabla Impacto'!$F$223&amp;"Por favor no seleccionar los criterios de impacto(Afectación Económica o presupuestal y Pérdida Reputacional)",J10)</f>
        <v xml:space="preserve">     El riesgo afecta la imagen de la entidad a nivel nacional, con efecto publicitarios sostenible a nivel país</v>
      </c>
      <c r="L10" s="178" t="str">
        <f>IF(OR(K10='[5]Tabla Impacto'!$C$11,K10='[5]Tabla Impacto'!$D$11),"Leve",IF(OR(K10='[5]Tabla Impacto'!$C$12,K10='[5]Tabla Impacto'!$D$12),"Menor",IF(OR(K10='[5]Tabla Impacto'!$C$13,K10='[5]Tabla Impacto'!$D$13),"Moderado",IF(OR(K10='[5]Tabla Impacto'!$C$14,K10='[5]Tabla Impacto'!$D$14),"Mayor",IF(OR(K10='[5]Tabla Impacto'!$C$15,K10='[5]Tabla Impacto'!$D$15),"Catastrófico","")))))</f>
        <v>Catastrófico</v>
      </c>
      <c r="M10" s="170">
        <f t="shared" ref="M10:M13" si="2">IF(L10="","",IF(L10="Leve",0.2,IF(L10="Menor",0.4,IF(L10="Moderado",0.6,IF(L10="Mayor",0.8,IF(L10="Catastrófico",1,))))))</f>
        <v>1</v>
      </c>
      <c r="N10" s="164" t="str">
        <f t="shared" ref="N10:N13" si="3">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305">
        <v>1</v>
      </c>
      <c r="P10" s="3" t="s">
        <v>417</v>
      </c>
      <c r="Q10" s="26" t="str">
        <f t="shared" ref="Q10:Q13" si="4">IF(OR(R10="Preventivo",R10="Detectivo"),"Probabilidad",IF(R10="Correctivo","Impacto",""))</f>
        <v>Probabilidad</v>
      </c>
      <c r="R10" s="176" t="s">
        <v>6</v>
      </c>
      <c r="S10" s="176" t="s">
        <v>215</v>
      </c>
      <c r="T10" s="28" t="str">
        <f t="shared" ref="T10:T13" si="5">IF(AND(R10="Preventivo",S10="Automático"),"50%",IF(AND(R10="Preventivo",S10="Manual"),"40%",IF(AND(R10="Detectivo",S10="Automático"),"40%",IF(AND(R10="Detectivo",S10="Manual"),"30%",IF(AND(R10="Correctivo",S10="Automático"),"35%",IF(AND(R10="Correctivo",S10="Manual"),"25%",""))))))</f>
        <v>40%</v>
      </c>
      <c r="U10" s="29" t="s">
        <v>216</v>
      </c>
      <c r="V10" s="30" t="s">
        <v>217</v>
      </c>
      <c r="W10" s="31" t="s">
        <v>218</v>
      </c>
      <c r="X10" s="3" t="s">
        <v>418</v>
      </c>
      <c r="Y10" s="32">
        <f t="shared" ref="Y10:Y13" si="6">IFERROR(IF(Q10="Probabilidad",(I10-(+I10*T10)),IF(Q10="Impacto",I10,"")),"")</f>
        <v>0.48</v>
      </c>
      <c r="Z10" s="33" t="str">
        <f t="shared" ref="Z10:Z13" si="7">IFERROR(IF(Y10="","",IF(Y10&lt;=0.2,"Muy Baja",IF(Y10&lt;=0.4,"Baja",IF(Y10&lt;=0.6,"Media",IF(Y10&lt;=0.8,"Alta","Muy Alta"))))),"")</f>
        <v>Media</v>
      </c>
      <c r="AA10" s="28">
        <f t="shared" ref="AA10:AA13" si="8">+Y10</f>
        <v>0.48</v>
      </c>
      <c r="AB10" s="34" t="str">
        <f t="shared" ref="AB10:AB13" si="9">IFERROR(IF(AC10="","",IF(AC10&lt;=0.2,"Leve",IF(AC10&lt;=0.4,"Menor",IF(AC10&lt;=0.6,"Moderado",IF(AC10&lt;=0.8,"Mayor","Catastrófico"))))),"")</f>
        <v>Catastrófico</v>
      </c>
      <c r="AC10" s="28">
        <f t="shared" ref="AC10:AC12" si="10">IFERROR(IF(Q10="Impacto",(M10-(+M10*T10)),IF(Q10="Probabilidad",M10,"")),"")</f>
        <v>1</v>
      </c>
      <c r="AD10" s="35" t="str">
        <f t="shared" ref="AD10:AD13" si="11">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Extremo</v>
      </c>
      <c r="AE10" s="176" t="s">
        <v>17</v>
      </c>
      <c r="AF10" s="159"/>
      <c r="AG10" s="159"/>
      <c r="AH10" s="120"/>
      <c r="AI10" s="120"/>
      <c r="AJ10" s="159"/>
      <c r="AK10" s="156"/>
      <c r="AL10" s="197" t="s">
        <v>455</v>
      </c>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row>
    <row r="11" spans="1:69" ht="218.25" customHeight="1" x14ac:dyDescent="0.2">
      <c r="A11" s="468"/>
      <c r="B11" s="171" t="s">
        <v>378</v>
      </c>
      <c r="C11" s="171" t="s">
        <v>87</v>
      </c>
      <c r="D11" s="171" t="s">
        <v>270</v>
      </c>
      <c r="E11" s="173" t="s">
        <v>271</v>
      </c>
      <c r="F11" s="171" t="s">
        <v>362</v>
      </c>
      <c r="G11" s="187">
        <f>52*5</f>
        <v>260</v>
      </c>
      <c r="H11" s="196" t="str">
        <f t="shared" si="0"/>
        <v>Media</v>
      </c>
      <c r="I11" s="169">
        <f t="shared" si="1"/>
        <v>0.6</v>
      </c>
      <c r="J11" s="165" t="s">
        <v>214</v>
      </c>
      <c r="K11" s="166" t="str">
        <f>IF(NOT(ISERROR(MATCH(J11,'[5]Tabla Impacto'!$B$221:$B$223,0))),'[5]Tabla Impacto'!$F$223&amp;"Por favor no seleccionar los criterios de impacto(Afectación Económica o presupuestal y Pérdida Reputacional)",J11)</f>
        <v xml:space="preserve">     El riesgo afecta la imagen de de la entidad con efecto publicitario sostenido a nivel de sector administrativo, nivel departamental o municipal</v>
      </c>
      <c r="L11" s="167" t="str">
        <f>IF(OR(K11='[5]Tabla Impacto'!$C$11,K11='[5]Tabla Impacto'!$D$11),"Leve",IF(OR(K11='[5]Tabla Impacto'!$C$12,K11='[5]Tabla Impacto'!$D$12),"Menor",IF(OR(K11='[5]Tabla Impacto'!$C$13,K11='[5]Tabla Impacto'!$D$13),"Moderado",IF(OR(K11='[5]Tabla Impacto'!$C$14,K11='[5]Tabla Impacto'!$D$14),"Mayor",IF(OR(K11='[5]Tabla Impacto'!$C$15,K11='[5]Tabla Impacto'!$D$15),"Catastrófico","")))))</f>
        <v>Mayor</v>
      </c>
      <c r="M11" s="169">
        <f t="shared" si="2"/>
        <v>0.8</v>
      </c>
      <c r="N11" s="163" t="str">
        <f t="shared" si="3"/>
        <v>Alto</v>
      </c>
      <c r="O11" s="306">
        <v>2</v>
      </c>
      <c r="P11" s="53" t="s">
        <v>419</v>
      </c>
      <c r="Q11" s="198" t="str">
        <f t="shared" si="4"/>
        <v>Probabilidad</v>
      </c>
      <c r="R11" s="175" t="s">
        <v>6</v>
      </c>
      <c r="S11" s="175" t="s">
        <v>215</v>
      </c>
      <c r="T11" s="145" t="str">
        <f t="shared" si="5"/>
        <v>40%</v>
      </c>
      <c r="U11" s="153" t="s">
        <v>216</v>
      </c>
      <c r="V11" s="154" t="s">
        <v>217</v>
      </c>
      <c r="W11" s="155" t="s">
        <v>218</v>
      </c>
      <c r="X11" s="53" t="s">
        <v>420</v>
      </c>
      <c r="Y11" s="83">
        <f t="shared" si="6"/>
        <v>0.36</v>
      </c>
      <c r="Z11" s="146" t="str">
        <f t="shared" si="7"/>
        <v>Baja</v>
      </c>
      <c r="AA11" s="112">
        <f t="shared" si="8"/>
        <v>0.36</v>
      </c>
      <c r="AB11" s="114" t="str">
        <f t="shared" si="9"/>
        <v>Mayor</v>
      </c>
      <c r="AC11" s="112">
        <f t="shared" si="10"/>
        <v>0.8</v>
      </c>
      <c r="AD11" s="115" t="str">
        <f t="shared" si="11"/>
        <v>Alto</v>
      </c>
      <c r="AE11" s="183" t="s">
        <v>17</v>
      </c>
      <c r="AF11" s="184"/>
      <c r="AG11" s="172"/>
      <c r="AH11" s="185"/>
      <c r="AI11" s="185"/>
      <c r="AJ11" s="184"/>
      <c r="AK11" s="156"/>
      <c r="AL11" s="197" t="s">
        <v>456</v>
      </c>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row>
    <row r="12" spans="1:69" ht="149.25" customHeight="1" x14ac:dyDescent="0.2">
      <c r="A12" s="468"/>
      <c r="B12" s="192" t="s">
        <v>378</v>
      </c>
      <c r="C12" s="142" t="s">
        <v>88</v>
      </c>
      <c r="D12" s="142" t="s">
        <v>144</v>
      </c>
      <c r="E12" s="193" t="s">
        <v>272</v>
      </c>
      <c r="F12" s="192" t="s">
        <v>362</v>
      </c>
      <c r="G12" s="143">
        <v>550</v>
      </c>
      <c r="H12" s="196" t="str">
        <f t="shared" si="0"/>
        <v>Alta</v>
      </c>
      <c r="I12" s="144">
        <f t="shared" si="1"/>
        <v>0.8</v>
      </c>
      <c r="J12" s="191" t="s">
        <v>214</v>
      </c>
      <c r="K12" s="166" t="str">
        <f>IF(NOT(ISERROR(MATCH(J12,'[5]Tabla Impacto'!$B$221:$B$223,0))),'[5]Tabla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190" t="str">
        <f>IF(OR(K12='[5]Tabla Impacto'!$C$11,K12='[5]Tabla Impacto'!$D$11),"Leve",IF(OR(K12='[5]Tabla Impacto'!$C$12,K12='[5]Tabla Impacto'!$D$12),"Menor",IF(OR(K12='[5]Tabla Impacto'!$C$13,K12='[5]Tabla Impacto'!$D$13),"Moderado",IF(OR(K12='[5]Tabla Impacto'!$C$14,K12='[5]Tabla Impacto'!$D$14),"Mayor",IF(OR(K12='[5]Tabla Impacto'!$C$15,K12='[5]Tabla Impacto'!$D$15),"Catastrófico","")))))</f>
        <v>Mayor</v>
      </c>
      <c r="M12" s="199">
        <f t="shared" si="2"/>
        <v>0.8</v>
      </c>
      <c r="N12" s="200" t="str">
        <f t="shared" si="3"/>
        <v>Alto</v>
      </c>
      <c r="O12" s="307">
        <v>3</v>
      </c>
      <c r="P12" s="201" t="s">
        <v>421</v>
      </c>
      <c r="Q12" s="202" t="str">
        <f t="shared" si="4"/>
        <v>Probabilidad</v>
      </c>
      <c r="R12" s="203" t="s">
        <v>6</v>
      </c>
      <c r="S12" s="203" t="s">
        <v>215</v>
      </c>
      <c r="T12" s="204" t="str">
        <f t="shared" si="5"/>
        <v>40%</v>
      </c>
      <c r="U12" s="203" t="s">
        <v>216</v>
      </c>
      <c r="V12" s="203" t="s">
        <v>217</v>
      </c>
      <c r="W12" s="203" t="s">
        <v>218</v>
      </c>
      <c r="X12" s="201" t="s">
        <v>422</v>
      </c>
      <c r="Y12" s="205">
        <f t="shared" si="6"/>
        <v>0.48</v>
      </c>
      <c r="Z12" s="206" t="str">
        <f t="shared" si="7"/>
        <v>Media</v>
      </c>
      <c r="AA12" s="204">
        <f t="shared" si="8"/>
        <v>0.48</v>
      </c>
      <c r="AB12" s="206" t="str">
        <f t="shared" si="9"/>
        <v>Mayor</v>
      </c>
      <c r="AC12" s="204">
        <f t="shared" si="10"/>
        <v>0.8</v>
      </c>
      <c r="AD12" s="207" t="str">
        <f t="shared" si="11"/>
        <v>Alto</v>
      </c>
      <c r="AE12" s="203" t="s">
        <v>17</v>
      </c>
      <c r="AF12" s="208"/>
      <c r="AG12" s="209"/>
      <c r="AH12" s="210"/>
      <c r="AI12" s="210"/>
      <c r="AJ12" s="208"/>
      <c r="AK12" s="211"/>
      <c r="AL12" s="469" t="s">
        <v>457</v>
      </c>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row>
    <row r="13" spans="1:69" ht="96" customHeight="1" x14ac:dyDescent="0.2">
      <c r="A13" s="468"/>
      <c r="B13" s="142" t="s">
        <v>358</v>
      </c>
      <c r="C13" s="142" t="s">
        <v>89</v>
      </c>
      <c r="D13" s="142" t="s">
        <v>53</v>
      </c>
      <c r="E13" s="149" t="s">
        <v>423</v>
      </c>
      <c r="F13" s="142" t="s">
        <v>362</v>
      </c>
      <c r="G13" s="150">
        <v>550</v>
      </c>
      <c r="H13" s="151" t="str">
        <f t="shared" si="0"/>
        <v>Alta</v>
      </c>
      <c r="I13" s="188">
        <f t="shared" si="1"/>
        <v>0.8</v>
      </c>
      <c r="J13" s="148" t="s">
        <v>424</v>
      </c>
      <c r="K13" s="188" t="str">
        <f>IF(NOT(ISERROR(MATCH(J13,'[5]Tabla Impacto'!$B$221:$B$223,0))),'[5]Tabla Impacto'!$F$223&amp;"Por favor no seleccionar los criterios de impacto(Afectación Económica o presupuestal y Pérdida Reputacional)",J13)</f>
        <v xml:space="preserve">     El riesgo afecta la imagen de la entidad internamente, de conocimiento general, nivel interno, de junta directiva y accionistas y/o de proveedores</v>
      </c>
      <c r="L13" s="152" t="str">
        <f>IF(OR(K13='[5]Tabla Impacto'!$C$11,K13='[5]Tabla Impacto'!$D$11),"Leve",IF(OR(K13='[5]Tabla Impacto'!$C$12,K13='[5]Tabla Impacto'!$D$12),"Menor",IF(OR(K13='[5]Tabla Impacto'!$C$13,K13='[5]Tabla Impacto'!$D$13),"Moderado",IF(OR(K13='[5]Tabla Impacto'!$C$14,K13='[5]Tabla Impacto'!$D$14),"Mayor",IF(OR(K13='[5]Tabla Impacto'!$C$15,K13='[5]Tabla Impacto'!$D$15),"Catastrófico","")))))</f>
        <v/>
      </c>
      <c r="M13" s="212" t="str">
        <f t="shared" si="2"/>
        <v/>
      </c>
      <c r="N13" s="200" t="str">
        <f t="shared" si="3"/>
        <v/>
      </c>
      <c r="O13" s="307">
        <v>4</v>
      </c>
      <c r="P13" s="201" t="s">
        <v>425</v>
      </c>
      <c r="Q13" s="202" t="str">
        <f t="shared" si="4"/>
        <v>Probabilidad</v>
      </c>
      <c r="R13" s="203" t="s">
        <v>6</v>
      </c>
      <c r="S13" s="203" t="s">
        <v>215</v>
      </c>
      <c r="T13" s="204" t="str">
        <f t="shared" si="5"/>
        <v>40%</v>
      </c>
      <c r="U13" s="203" t="s">
        <v>216</v>
      </c>
      <c r="V13" s="203" t="s">
        <v>217</v>
      </c>
      <c r="W13" s="203" t="s">
        <v>218</v>
      </c>
      <c r="X13" s="201" t="s">
        <v>426</v>
      </c>
      <c r="Y13" s="205">
        <f t="shared" si="6"/>
        <v>0.48</v>
      </c>
      <c r="Z13" s="206" t="str">
        <f t="shared" si="7"/>
        <v>Media</v>
      </c>
      <c r="AA13" s="204">
        <f t="shared" si="8"/>
        <v>0.48</v>
      </c>
      <c r="AB13" s="206" t="str">
        <f t="shared" si="9"/>
        <v>Mayor</v>
      </c>
      <c r="AC13" s="204">
        <v>0.8</v>
      </c>
      <c r="AD13" s="207" t="str">
        <f t="shared" si="11"/>
        <v>Alto</v>
      </c>
      <c r="AE13" s="203" t="s">
        <v>17</v>
      </c>
      <c r="AF13" s="208"/>
      <c r="AG13" s="209"/>
      <c r="AH13" s="210"/>
      <c r="AI13" s="210"/>
      <c r="AJ13" s="208"/>
      <c r="AK13" s="211"/>
      <c r="AL13" s="469"/>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69" ht="132.75" customHeight="1" x14ac:dyDescent="0.2">
      <c r="A14" s="470" t="s">
        <v>305</v>
      </c>
      <c r="B14" s="172" t="s">
        <v>213</v>
      </c>
      <c r="C14" s="172" t="s">
        <v>274</v>
      </c>
      <c r="D14" s="345" t="s">
        <v>549</v>
      </c>
      <c r="E14" s="213" t="s">
        <v>275</v>
      </c>
      <c r="F14" s="214" t="s">
        <v>3</v>
      </c>
      <c r="G14" s="215">
        <v>6000</v>
      </c>
      <c r="H14" s="196" t="str">
        <f t="shared" ref="H14:H21" si="12">IF(G14&lt;=0,"",IF(G14&lt;=2,"Muy Baja",IF(G14&lt;=24,"Baja",IF(G14&lt;=500,"Media",IF(G14&lt;=5000,"Alta","Muy Alta")))))</f>
        <v>Muy Alta</v>
      </c>
      <c r="I14" s="170">
        <f t="shared" ref="I14:I21" si="13">IF(H14="","",IF(H14="Muy Baja",0.2,IF(H14="Baja",0.4,IF(H14="Media",0.6,IF(H14="Alta",0.8,IF(H14="Muy Alta",1,))))))</f>
        <v>1</v>
      </c>
      <c r="J14" s="177" t="s">
        <v>276</v>
      </c>
      <c r="K14" s="166" t="str">
        <f>IF(NOT(ISERROR(MATCH(J14,'[6]Tabla Impacto'!$B$221:$B$223,0))),'[6]Tabla Impacto'!$F$223&amp;"Por favor no seleccionar los criterios de impacto(Afectación Económica o presupuestal y Pérdida Reputacional)",J14)</f>
        <v xml:space="preserve">     Entre 100 y 500 SMLMV </v>
      </c>
      <c r="L14" s="178" t="str">
        <f>IF(OR(K14='[6]Tabla Impacto'!$C$11,K14='[6]Tabla Impacto'!$D$11),"Leve",IF(OR(K14='[6]Tabla Impacto'!$C$12,K14='[6]Tabla Impacto'!$D$12),"Menor",IF(OR(K14='[6]Tabla Impacto'!$C$13,K14='[6]Tabla Impacto'!$D$13),"Moderado",IF(OR(K14='[6]Tabla Impacto'!$C$14,K14='[6]Tabla Impacto'!$D$14),"Mayor",IF(OR(K14='[6]Tabla Impacto'!$C$15,K14='[6]Tabla Impacto'!$D$15),"Catastrófico","")))))</f>
        <v>Mayor</v>
      </c>
      <c r="M14" s="216">
        <f t="shared" ref="M14:M21" si="14">IF(L14="","",IF(L14="Leve",0.2,IF(L14="Menor",0.4,IF(L14="Moderado",0.6,IF(L14="Mayor",0.8,IF(L14="Catastrófico",1,))))))</f>
        <v>0.8</v>
      </c>
      <c r="N14" s="200" t="str">
        <f t="shared" ref="N14:N21" si="15">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308">
        <v>5</v>
      </c>
      <c r="P14" s="201" t="s">
        <v>550</v>
      </c>
      <c r="Q14" s="202" t="str">
        <f>IF(OR(R14="Preventivo",R14="Detectivo"),"Probabilidad",IF(R14="Correctivo","Impacto",""))</f>
        <v>Probabilidad</v>
      </c>
      <c r="R14" s="203" t="s">
        <v>6</v>
      </c>
      <c r="S14" s="203" t="s">
        <v>215</v>
      </c>
      <c r="T14" s="204" t="str">
        <f>IF(AND(R14="Preventivo",S14="Automático"),"50%",IF(AND(R14="Preventivo",S14="Manual"),"40%",IF(AND(R14="Detectivo",S14="Automático"),"40%",IF(AND(R14="Detectivo",S14="Manual"),"30%",IF(AND(R14="Correctivo",S14="Automático"),"35%",IF(AND(R14="Correctivo",S14="Manual"),"25%",""))))))</f>
        <v>40%</v>
      </c>
      <c r="U14" s="203" t="s">
        <v>216</v>
      </c>
      <c r="V14" s="203" t="s">
        <v>217</v>
      </c>
      <c r="W14" s="203" t="s">
        <v>218</v>
      </c>
      <c r="X14" s="201" t="s">
        <v>277</v>
      </c>
      <c r="Y14" s="205">
        <f t="shared" ref="Y14:Y21" si="16">IFERROR(IF(Q14="Probabilidad",(I14-(+I14*T14)),IF(Q14="Impacto",I14,"")),"")</f>
        <v>0.6</v>
      </c>
      <c r="Z14" s="206" t="str">
        <f t="shared" ref="Z14:Z21" si="17">IFERROR(IF(Y14="","",IF(Y14&lt;=0.2,"Muy Baja",IF(Y14&lt;=0.4,"Baja",IF(Y14&lt;=0.6,"Media",IF(Y14&lt;=0.8,"Alta","Muy Alta"))))),"")</f>
        <v>Media</v>
      </c>
      <c r="AA14" s="204">
        <f t="shared" ref="AA14:AA21" si="18">+Y14</f>
        <v>0.6</v>
      </c>
      <c r="AB14" s="206" t="str">
        <f t="shared" ref="AB14:AB21" si="19">IFERROR(IF(AC14="","",IF(AC14&lt;=0.2,"Leve",IF(AC14&lt;=0.4,"Menor",IF(AC14&lt;=0.6,"Moderado",IF(AC14&lt;=0.8,"Mayor","Catastrófico"))))),"")</f>
        <v>Mayor</v>
      </c>
      <c r="AC14" s="204">
        <f t="shared" ref="AC14:AC21" si="20">IFERROR(IF(Q14="Impacto",(M14-(+M14*T14)),IF(Q14="Probabilidad",M14,"")),"")</f>
        <v>0.8</v>
      </c>
      <c r="AD14" s="207" t="str">
        <f t="shared" ref="AD14:AD21" si="21">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Alto</v>
      </c>
      <c r="AE14" s="203" t="s">
        <v>17</v>
      </c>
      <c r="AF14" s="208"/>
      <c r="AG14" s="208"/>
      <c r="AH14" s="210"/>
      <c r="AI14" s="210"/>
      <c r="AJ14" s="208"/>
      <c r="AK14" s="209"/>
      <c r="AL14" s="217" t="s">
        <v>458</v>
      </c>
      <c r="AM14" s="217"/>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row>
    <row r="15" spans="1:69" ht="142.5" customHeight="1" x14ac:dyDescent="0.2">
      <c r="A15" s="471"/>
      <c r="B15" s="171" t="s">
        <v>221</v>
      </c>
      <c r="C15" s="171" t="s">
        <v>20</v>
      </c>
      <c r="D15" s="346"/>
      <c r="E15" s="218" t="s">
        <v>278</v>
      </c>
      <c r="F15" s="219" t="s">
        <v>3</v>
      </c>
      <c r="G15" s="220">
        <v>5000</v>
      </c>
      <c r="H15" s="196" t="str">
        <f t="shared" si="12"/>
        <v>Alta</v>
      </c>
      <c r="I15" s="221">
        <f t="shared" si="13"/>
        <v>0.8</v>
      </c>
      <c r="J15" s="165" t="s">
        <v>262</v>
      </c>
      <c r="K15" s="221" t="str">
        <f>IF(NOT(ISERROR(MATCH(J15,'[6]Tabla Impacto'!$B$221:$B$223,0))),'[6]Tabla Impacto'!$F$223&amp;"Por favor no seleccionar los criterios de impacto(Afectación Económica o presupuestal y Pérdida Reputacional)",J15)</f>
        <v xml:space="preserve">     El riesgo afecta la imagen de alguna área de la organización</v>
      </c>
      <c r="L15" s="196" t="str">
        <f>IF(OR(K15='[6]Tabla Impacto'!$C$11,K15='[6]Tabla Impacto'!$D$11),"Leve",IF(OR(K15='[6]Tabla Impacto'!$C$12,K15='[6]Tabla Impacto'!$D$12),"Menor",IF(OR(K15='[6]Tabla Impacto'!$C$13,K15='[6]Tabla Impacto'!$D$13),"Moderado",IF(OR(K15='[6]Tabla Impacto'!$C$14,K15='[6]Tabla Impacto'!$D$14),"Mayor",IF(OR(K15='[6]Tabla Impacto'!$C$15,K15='[6]Tabla Impacto'!$D$15),"Catastrófico","")))))</f>
        <v>Leve</v>
      </c>
      <c r="M15" s="222">
        <f t="shared" si="14"/>
        <v>0.2</v>
      </c>
      <c r="N15" s="200" t="str">
        <f t="shared" si="15"/>
        <v>Moderado</v>
      </c>
      <c r="O15" s="308">
        <v>6</v>
      </c>
      <c r="P15" s="201" t="s">
        <v>108</v>
      </c>
      <c r="Q15" s="202" t="str">
        <f>IF(OR(R15="Preventivo",R15="Detectivo"),"Probabilidad",IF(R15="Correctivo","Impacto",""))</f>
        <v>Probabilidad</v>
      </c>
      <c r="R15" s="203" t="s">
        <v>6</v>
      </c>
      <c r="S15" s="203" t="s">
        <v>215</v>
      </c>
      <c r="T15" s="204" t="str">
        <f>IF(AND(R15="Preventivo",S15="Automático"),"50%",IF(AND(R15="Preventivo",S15="Manual"),"40%",IF(AND(R15="Detectivo",S15="Automático"),"40%",IF(AND(R15="Detectivo",S15="Manual"),"30%",IF(AND(R15="Correctivo",S15="Automático"),"35%",IF(AND(R15="Correctivo",S15="Manual"),"25%",""))))))</f>
        <v>40%</v>
      </c>
      <c r="U15" s="203" t="s">
        <v>216</v>
      </c>
      <c r="V15" s="203" t="s">
        <v>217</v>
      </c>
      <c r="W15" s="203" t="s">
        <v>218</v>
      </c>
      <c r="X15" s="223" t="s">
        <v>279</v>
      </c>
      <c r="Y15" s="205">
        <f t="shared" si="16"/>
        <v>0.48</v>
      </c>
      <c r="Z15" s="206" t="str">
        <f t="shared" si="17"/>
        <v>Media</v>
      </c>
      <c r="AA15" s="204">
        <f t="shared" si="18"/>
        <v>0.48</v>
      </c>
      <c r="AB15" s="206" t="str">
        <f t="shared" si="19"/>
        <v>Leve</v>
      </c>
      <c r="AC15" s="204">
        <f t="shared" si="20"/>
        <v>0.2</v>
      </c>
      <c r="AD15" s="207" t="str">
        <f t="shared" si="21"/>
        <v>Moderado</v>
      </c>
      <c r="AE15" s="203" t="s">
        <v>17</v>
      </c>
      <c r="AF15" s="208"/>
      <c r="AG15" s="208"/>
      <c r="AH15" s="210"/>
      <c r="AI15" s="210"/>
      <c r="AJ15" s="208"/>
      <c r="AK15" s="209"/>
      <c r="AL15" s="224" t="s">
        <v>459</v>
      </c>
      <c r="AM15" s="224"/>
      <c r="AN15" s="18"/>
      <c r="AO15" s="18"/>
    </row>
    <row r="16" spans="1:69" ht="132.75" customHeight="1" x14ac:dyDescent="0.2">
      <c r="A16" s="471"/>
      <c r="B16" s="192" t="s">
        <v>213</v>
      </c>
      <c r="C16" s="192" t="s">
        <v>21</v>
      </c>
      <c r="D16" s="142" t="s">
        <v>280</v>
      </c>
      <c r="E16" s="225" t="s">
        <v>281</v>
      </c>
      <c r="F16" s="226" t="s">
        <v>3</v>
      </c>
      <c r="G16" s="227">
        <v>5000</v>
      </c>
      <c r="H16" s="168" t="str">
        <f t="shared" si="12"/>
        <v>Alta</v>
      </c>
      <c r="I16" s="170">
        <f t="shared" si="13"/>
        <v>0.8</v>
      </c>
      <c r="J16" s="191" t="s">
        <v>282</v>
      </c>
      <c r="K16" s="228" t="str">
        <f>IF(NOT(ISERROR(MATCH(J16,'[6]Tabla Impacto'!$B$221:$B$223,0))),'[6]Tabla Impacto'!$F$223&amp;"Por favor no seleccionar los criterios de impacto(Afectación Económica o presupuestal y Pérdida Reputacional)",J16)</f>
        <v xml:space="preserve">     Mayor a 500 SMLMV </v>
      </c>
      <c r="L16" s="168" t="str">
        <f>IF(OR(K16='[6]Tabla Impacto'!$C$11,K16='[6]Tabla Impacto'!$D$11),"Leve",IF(OR(K16='[6]Tabla Impacto'!$C$12,K16='[6]Tabla Impacto'!$D$12),"Menor",IF(OR(K16='[6]Tabla Impacto'!$C$13,K16='[6]Tabla Impacto'!$D$13),"Moderado",IF(OR(K16='[6]Tabla Impacto'!$C$14,K16='[6]Tabla Impacto'!$D$14),"Mayor",IF(OR(K16='[6]Tabla Impacto'!$C$15,K16='[6]Tabla Impacto'!$D$15),"Catastrófico","")))))</f>
        <v>Catastrófico</v>
      </c>
      <c r="M16" s="216">
        <f t="shared" si="14"/>
        <v>1</v>
      </c>
      <c r="N16" s="200" t="str">
        <f t="shared" si="15"/>
        <v>Extremo</v>
      </c>
      <c r="O16" s="308">
        <v>7</v>
      </c>
      <c r="P16" s="201" t="s">
        <v>283</v>
      </c>
      <c r="Q16" s="202" t="str">
        <f t="shared" ref="Q16:Q32" si="22">IF(OR(R16="Preventivo",R16="Detectivo"),"Probabilidad",IF(R16="Correctivo","Impacto",""))</f>
        <v>Probabilidad</v>
      </c>
      <c r="R16" s="203" t="s">
        <v>6</v>
      </c>
      <c r="S16" s="203" t="s">
        <v>215</v>
      </c>
      <c r="T16" s="204" t="str">
        <f>IF(AND(R16="Preventivo",S16="Automático"),"50%",IF(AND(R16="Preventivo",S16="Manual"),"40%",IF(AND(R16="Detectivo",S16="Automático"),"40%",IF(AND(R16="Detectivo",S16="Manual"),"30%",IF(AND(R16="Correctivo",S16="Automático"),"35%",IF(AND(R16="Correctivo",S16="Manual"),"25%",""))))))</f>
        <v>40%</v>
      </c>
      <c r="U16" s="203" t="s">
        <v>216</v>
      </c>
      <c r="V16" s="203" t="s">
        <v>217</v>
      </c>
      <c r="W16" s="203" t="s">
        <v>218</v>
      </c>
      <c r="X16" s="201" t="s">
        <v>284</v>
      </c>
      <c r="Y16" s="205">
        <f t="shared" si="16"/>
        <v>0.48</v>
      </c>
      <c r="Z16" s="206" t="str">
        <f t="shared" si="17"/>
        <v>Media</v>
      </c>
      <c r="AA16" s="204">
        <f t="shared" si="18"/>
        <v>0.48</v>
      </c>
      <c r="AB16" s="206" t="str">
        <f t="shared" si="19"/>
        <v>Catastrófico</v>
      </c>
      <c r="AC16" s="204">
        <f t="shared" si="20"/>
        <v>1</v>
      </c>
      <c r="AD16" s="207" t="str">
        <f t="shared" si="21"/>
        <v>Extremo</v>
      </c>
      <c r="AE16" s="203" t="s">
        <v>12</v>
      </c>
      <c r="AF16" s="208" t="s">
        <v>162</v>
      </c>
      <c r="AG16" s="208" t="s">
        <v>163</v>
      </c>
      <c r="AH16" s="210" t="s">
        <v>150</v>
      </c>
      <c r="AI16" s="210" t="s">
        <v>145</v>
      </c>
      <c r="AJ16" s="208" t="s">
        <v>164</v>
      </c>
      <c r="AK16" s="209" t="s">
        <v>147</v>
      </c>
      <c r="AL16" s="229" t="s">
        <v>460</v>
      </c>
      <c r="AM16" s="229"/>
      <c r="AN16" s="18"/>
      <c r="AO16" s="18"/>
    </row>
    <row r="17" spans="1:41" ht="114.75" x14ac:dyDescent="0.2">
      <c r="A17" s="471"/>
      <c r="B17" s="192" t="s">
        <v>213</v>
      </c>
      <c r="C17" s="192" t="s">
        <v>22</v>
      </c>
      <c r="D17" s="142" t="s">
        <v>285</v>
      </c>
      <c r="E17" s="225" t="s">
        <v>286</v>
      </c>
      <c r="F17" s="226" t="s">
        <v>3</v>
      </c>
      <c r="G17" s="227">
        <v>24</v>
      </c>
      <c r="H17" s="180" t="str">
        <f t="shared" si="12"/>
        <v>Baja</v>
      </c>
      <c r="I17" s="181">
        <f t="shared" si="13"/>
        <v>0.4</v>
      </c>
      <c r="J17" s="191" t="s">
        <v>276</v>
      </c>
      <c r="K17" s="221" t="str">
        <f>IF(NOT(ISERROR(MATCH(J17,'[6]Tabla Impacto'!$B$221:$B$223,0))),'[6]Tabla Impacto'!$F$223&amp;"Por favor no seleccionar los criterios de impacto(Afectación Económica o presupuestal y Pérdida Reputacional)",J17)</f>
        <v xml:space="preserve">     Entre 100 y 500 SMLMV </v>
      </c>
      <c r="L17" s="196" t="str">
        <f>IF(OR(K17='[6]Tabla Impacto'!$C$11,K17='[6]Tabla Impacto'!$D$11),"Leve",IF(OR(K17='[6]Tabla Impacto'!$C$12,K17='[6]Tabla Impacto'!$D$12),"Menor",IF(OR(K17='[6]Tabla Impacto'!$C$13,K17='[6]Tabla Impacto'!$D$13),"Moderado",IF(OR(K17='[6]Tabla Impacto'!$C$14,K17='[6]Tabla Impacto'!$D$14),"Mayor",IF(OR(K17='[6]Tabla Impacto'!$C$15,K17='[6]Tabla Impacto'!$D$15),"Catastrófico","")))))</f>
        <v>Mayor</v>
      </c>
      <c r="M17" s="222">
        <f t="shared" si="14"/>
        <v>0.8</v>
      </c>
      <c r="N17" s="200" t="str">
        <f t="shared" si="15"/>
        <v>Alto</v>
      </c>
      <c r="O17" s="308">
        <v>8</v>
      </c>
      <c r="P17" s="201" t="s">
        <v>109</v>
      </c>
      <c r="Q17" s="202" t="str">
        <f t="shared" si="22"/>
        <v>Probabilidad</v>
      </c>
      <c r="R17" s="203" t="s">
        <v>551</v>
      </c>
      <c r="S17" s="203" t="s">
        <v>215</v>
      </c>
      <c r="T17" s="204" t="str">
        <f t="shared" ref="T17:T19" si="23">IF(AND(R17="Preventivo",S17="Automático"),"50%",IF(AND(R17="Preventivo",S17="Manual"),"40%",IF(AND(R17="Detectivo",S17="Automático"),"40%",IF(AND(R17="Detectivo",S17="Manual"),"30%",IF(AND(R17="Correctivo",S17="Automático"),"35%",IF(AND(R17="Correctivo",S17="Manual"),"25%",""))))))</f>
        <v>30%</v>
      </c>
      <c r="U17" s="203" t="s">
        <v>216</v>
      </c>
      <c r="V17" s="203" t="s">
        <v>217</v>
      </c>
      <c r="W17" s="203" t="s">
        <v>218</v>
      </c>
      <c r="X17" s="201" t="s">
        <v>552</v>
      </c>
      <c r="Y17" s="205">
        <f t="shared" si="16"/>
        <v>0.28000000000000003</v>
      </c>
      <c r="Z17" s="206" t="str">
        <f t="shared" si="17"/>
        <v>Baja</v>
      </c>
      <c r="AA17" s="204">
        <f t="shared" si="18"/>
        <v>0.28000000000000003</v>
      </c>
      <c r="AB17" s="206" t="str">
        <f t="shared" si="19"/>
        <v>Mayor</v>
      </c>
      <c r="AC17" s="204">
        <f t="shared" si="20"/>
        <v>0.8</v>
      </c>
      <c r="AD17" s="207" t="str">
        <f t="shared" si="21"/>
        <v>Alto</v>
      </c>
      <c r="AE17" s="203" t="s">
        <v>12</v>
      </c>
      <c r="AF17" s="208" t="s">
        <v>165</v>
      </c>
      <c r="AG17" s="208" t="s">
        <v>166</v>
      </c>
      <c r="AH17" s="210" t="s">
        <v>150</v>
      </c>
      <c r="AI17" s="210" t="s">
        <v>145</v>
      </c>
      <c r="AJ17" s="208" t="s">
        <v>167</v>
      </c>
      <c r="AK17" s="209" t="s">
        <v>147</v>
      </c>
      <c r="AL17" s="217" t="s">
        <v>473</v>
      </c>
      <c r="AM17" s="217"/>
      <c r="AN17" s="18"/>
      <c r="AO17" s="18"/>
    </row>
    <row r="18" spans="1:41" ht="178.5" x14ac:dyDescent="0.2">
      <c r="A18" s="471"/>
      <c r="B18" s="142" t="s">
        <v>213</v>
      </c>
      <c r="C18" s="230" t="s">
        <v>287</v>
      </c>
      <c r="D18" s="184" t="s">
        <v>553</v>
      </c>
      <c r="E18" s="231" t="s">
        <v>288</v>
      </c>
      <c r="F18" s="230" t="s">
        <v>3</v>
      </c>
      <c r="G18" s="232">
        <f>10*365</f>
        <v>3650</v>
      </c>
      <c r="H18" s="180" t="str">
        <f t="shared" si="12"/>
        <v>Alta</v>
      </c>
      <c r="I18" s="181">
        <f t="shared" si="13"/>
        <v>0.8</v>
      </c>
      <c r="J18" s="148" t="s">
        <v>282</v>
      </c>
      <c r="K18" s="221" t="str">
        <f>IF(NOT(ISERROR(MATCH(J18,'[6]Tabla Impacto'!$B$221:$B$223,0))),'[6]Tabla Impacto'!$F$223&amp;"Por favor no seleccionar los criterios de impacto(Afectación Económica o presupuestal y Pérdida Reputacional)",J18)</f>
        <v xml:space="preserve">     Mayor a 500 SMLMV </v>
      </c>
      <c r="L18" s="196" t="str">
        <f>IF(OR(K18='[6]Tabla Impacto'!$C$11,K18='[6]Tabla Impacto'!$D$11),"Leve",IF(OR(K18='[6]Tabla Impacto'!$C$12,K18='[6]Tabla Impacto'!$D$12),"Menor",IF(OR(K18='[6]Tabla Impacto'!$C$13,K18='[6]Tabla Impacto'!$D$13),"Moderado",IF(OR(K18='[6]Tabla Impacto'!$C$14,K18='[6]Tabla Impacto'!$D$14),"Mayor",IF(OR(K18='[6]Tabla Impacto'!$C$15,K18='[6]Tabla Impacto'!$D$15),"Catastrófico","")))))</f>
        <v>Catastrófico</v>
      </c>
      <c r="M18" s="222">
        <f t="shared" si="14"/>
        <v>1</v>
      </c>
      <c r="N18" s="200" t="str">
        <f t="shared" si="15"/>
        <v>Extremo</v>
      </c>
      <c r="O18" s="308">
        <v>9</v>
      </c>
      <c r="P18" s="233" t="s">
        <v>123</v>
      </c>
      <c r="Q18" s="202" t="str">
        <f t="shared" si="22"/>
        <v>Probabilidad</v>
      </c>
      <c r="R18" s="203" t="s">
        <v>6</v>
      </c>
      <c r="S18" s="203" t="s">
        <v>215</v>
      </c>
      <c r="T18" s="204" t="str">
        <f t="shared" si="23"/>
        <v>40%</v>
      </c>
      <c r="U18" s="203" t="s">
        <v>216</v>
      </c>
      <c r="V18" s="203" t="s">
        <v>217</v>
      </c>
      <c r="W18" s="203" t="s">
        <v>218</v>
      </c>
      <c r="X18" s="201" t="s">
        <v>289</v>
      </c>
      <c r="Y18" s="205">
        <f t="shared" si="16"/>
        <v>0.48</v>
      </c>
      <c r="Z18" s="206" t="str">
        <f t="shared" si="17"/>
        <v>Media</v>
      </c>
      <c r="AA18" s="204">
        <f t="shared" si="18"/>
        <v>0.48</v>
      </c>
      <c r="AB18" s="206" t="str">
        <f t="shared" si="19"/>
        <v>Catastrófico</v>
      </c>
      <c r="AC18" s="204">
        <f t="shared" si="20"/>
        <v>1</v>
      </c>
      <c r="AD18" s="207" t="str">
        <f t="shared" si="21"/>
        <v>Extremo</v>
      </c>
      <c r="AE18" s="203" t="s">
        <v>17</v>
      </c>
      <c r="AF18" s="208"/>
      <c r="AG18" s="208"/>
      <c r="AH18" s="210"/>
      <c r="AI18" s="210"/>
      <c r="AJ18" s="208"/>
      <c r="AK18" s="209"/>
      <c r="AL18" s="229" t="s">
        <v>461</v>
      </c>
      <c r="AM18" s="229"/>
      <c r="AN18" s="18"/>
      <c r="AO18" s="18"/>
    </row>
    <row r="19" spans="1:41" ht="153" x14ac:dyDescent="0.2">
      <c r="A19" s="471"/>
      <c r="B19" s="142" t="s">
        <v>213</v>
      </c>
      <c r="C19" s="230" t="s">
        <v>287</v>
      </c>
      <c r="D19" s="184" t="s">
        <v>554</v>
      </c>
      <c r="E19" s="231" t="s">
        <v>290</v>
      </c>
      <c r="F19" s="230" t="s">
        <v>3</v>
      </c>
      <c r="G19" s="232">
        <f>10*365</f>
        <v>3650</v>
      </c>
      <c r="H19" s="180" t="str">
        <f t="shared" si="12"/>
        <v>Alta</v>
      </c>
      <c r="I19" s="181">
        <f t="shared" si="13"/>
        <v>0.8</v>
      </c>
      <c r="J19" s="148" t="s">
        <v>282</v>
      </c>
      <c r="K19" s="221" t="str">
        <f>IF(NOT(ISERROR(MATCH(J19,'[6]Tabla Impacto'!$B$221:$B$223,0))),'[6]Tabla Impacto'!$F$223&amp;"Por favor no seleccionar los criterios de impacto(Afectación Económica o presupuestal y Pérdida Reputacional)",J19)</f>
        <v xml:space="preserve">     Mayor a 500 SMLMV </v>
      </c>
      <c r="L19" s="196" t="str">
        <f>IF(OR(K19='[6]Tabla Impacto'!$C$11,K19='[6]Tabla Impacto'!$D$11),"Leve",IF(OR(K19='[6]Tabla Impacto'!$C$12,K19='[6]Tabla Impacto'!$D$12),"Menor",IF(OR(K19='[6]Tabla Impacto'!$C$13,K19='[6]Tabla Impacto'!$D$13),"Moderado",IF(OR(K19='[6]Tabla Impacto'!$C$14,K19='[6]Tabla Impacto'!$D$14),"Mayor",IF(OR(K19='[6]Tabla Impacto'!$C$15,K19='[6]Tabla Impacto'!$D$15),"Catastrófico","")))))</f>
        <v>Catastrófico</v>
      </c>
      <c r="M19" s="222">
        <f t="shared" si="14"/>
        <v>1</v>
      </c>
      <c r="N19" s="200" t="str">
        <f t="shared" si="15"/>
        <v>Extremo</v>
      </c>
      <c r="O19" s="308">
        <v>10</v>
      </c>
      <c r="P19" s="233" t="s">
        <v>555</v>
      </c>
      <c r="Q19" s="202" t="str">
        <f t="shared" si="22"/>
        <v>Probabilidad</v>
      </c>
      <c r="R19" s="203" t="s">
        <v>6</v>
      </c>
      <c r="S19" s="203" t="s">
        <v>215</v>
      </c>
      <c r="T19" s="204" t="str">
        <f t="shared" si="23"/>
        <v>40%</v>
      </c>
      <c r="U19" s="203" t="s">
        <v>216</v>
      </c>
      <c r="V19" s="203" t="s">
        <v>217</v>
      </c>
      <c r="W19" s="203" t="s">
        <v>218</v>
      </c>
      <c r="X19" s="201" t="s">
        <v>291</v>
      </c>
      <c r="Y19" s="205">
        <f t="shared" si="16"/>
        <v>0.48</v>
      </c>
      <c r="Z19" s="206" t="str">
        <f t="shared" si="17"/>
        <v>Media</v>
      </c>
      <c r="AA19" s="204">
        <f t="shared" si="18"/>
        <v>0.48</v>
      </c>
      <c r="AB19" s="206" t="str">
        <f t="shared" si="19"/>
        <v>Catastrófico</v>
      </c>
      <c r="AC19" s="204">
        <f t="shared" si="20"/>
        <v>1</v>
      </c>
      <c r="AD19" s="207" t="str">
        <f t="shared" si="21"/>
        <v>Extremo</v>
      </c>
      <c r="AE19" s="203" t="s">
        <v>17</v>
      </c>
      <c r="AF19" s="208"/>
      <c r="AG19" s="209"/>
      <c r="AH19" s="210"/>
      <c r="AI19" s="210"/>
      <c r="AJ19" s="208"/>
      <c r="AK19" s="209"/>
      <c r="AL19" s="234" t="s">
        <v>462</v>
      </c>
      <c r="AM19" s="234"/>
      <c r="AN19" s="18"/>
      <c r="AO19" s="18"/>
    </row>
    <row r="20" spans="1:41" ht="204" x14ac:dyDescent="0.2">
      <c r="A20" s="471"/>
      <c r="B20" s="208" t="s">
        <v>213</v>
      </c>
      <c r="C20" s="208" t="s">
        <v>292</v>
      </c>
      <c r="D20" s="208" t="s">
        <v>556</v>
      </c>
      <c r="E20" s="235" t="s">
        <v>293</v>
      </c>
      <c r="F20" s="230" t="s">
        <v>3</v>
      </c>
      <c r="G20" s="232">
        <f>10*365</f>
        <v>3650</v>
      </c>
      <c r="H20" s="180" t="str">
        <f t="shared" si="12"/>
        <v>Alta</v>
      </c>
      <c r="I20" s="181">
        <f t="shared" si="13"/>
        <v>0.8</v>
      </c>
      <c r="J20" s="148" t="s">
        <v>282</v>
      </c>
      <c r="K20" s="181" t="str">
        <f>IF(NOT(ISERROR(MATCH(J20,'[6]Tabla Impacto'!$B$221:$B$223,0))),'[6]Tabla Impacto'!$F$223&amp;"Por favor no seleccionar los criterios de impacto(Afectación Económica o presupuestal y Pérdida Reputacional)",J20)</f>
        <v xml:space="preserve">     Mayor a 500 SMLMV </v>
      </c>
      <c r="L20" s="180" t="str">
        <f>IF(OR(K20='[6]Tabla Impacto'!$C$11,K20='[6]Tabla Impacto'!$D$11),"Leve",IF(OR(K20='[6]Tabla Impacto'!$C$12,K20='[6]Tabla Impacto'!$D$12),"Menor",IF(OR(K20='[6]Tabla Impacto'!$C$13,K20='[6]Tabla Impacto'!$D$13),"Moderado",IF(OR(K20='[6]Tabla Impacto'!$C$14,K20='[6]Tabla Impacto'!$D$14),"Mayor",IF(OR(K20='[6]Tabla Impacto'!$C$15,K20='[6]Tabla Impacto'!$D$15),"Catastrófico","")))))</f>
        <v>Catastrófico</v>
      </c>
      <c r="M20" s="236">
        <f t="shared" si="14"/>
        <v>1</v>
      </c>
      <c r="N20" s="200" t="str">
        <f t="shared" si="15"/>
        <v>Extremo</v>
      </c>
      <c r="O20" s="308">
        <v>11</v>
      </c>
      <c r="P20" s="201" t="s">
        <v>557</v>
      </c>
      <c r="Q20" s="202" t="str">
        <f t="shared" si="22"/>
        <v>Probabilidad</v>
      </c>
      <c r="R20" s="203" t="s">
        <v>6</v>
      </c>
      <c r="S20" s="203" t="s">
        <v>215</v>
      </c>
      <c r="T20" s="204" t="str">
        <f>IF(AND(R20="Preventivo",S20="Automático"),"50%",IF(AND(R20="Preventivo",S20="Manual"),"40%",IF(AND(R20="Detectivo",S20="Automático"),"40%",IF(AND(R20="Detectivo",S20="Manual"),"30%",IF(AND(R20="Correctivo",S20="Automático"),"35%",IF(AND(R20="Correctivo",S20="Manual"),"25%",""))))))</f>
        <v>40%</v>
      </c>
      <c r="U20" s="203" t="s">
        <v>216</v>
      </c>
      <c r="V20" s="203" t="s">
        <v>217</v>
      </c>
      <c r="W20" s="203" t="s">
        <v>218</v>
      </c>
      <c r="X20" s="201" t="s">
        <v>294</v>
      </c>
      <c r="Y20" s="205">
        <f t="shared" si="16"/>
        <v>0.48</v>
      </c>
      <c r="Z20" s="206" t="str">
        <f t="shared" si="17"/>
        <v>Media</v>
      </c>
      <c r="AA20" s="204">
        <f t="shared" si="18"/>
        <v>0.48</v>
      </c>
      <c r="AB20" s="206" t="str">
        <f t="shared" si="19"/>
        <v>Catastrófico</v>
      </c>
      <c r="AC20" s="204">
        <f t="shared" si="20"/>
        <v>1</v>
      </c>
      <c r="AD20" s="207" t="str">
        <f t="shared" si="21"/>
        <v>Extremo</v>
      </c>
      <c r="AE20" s="203" t="s">
        <v>17</v>
      </c>
      <c r="AF20" s="208"/>
      <c r="AG20" s="209"/>
      <c r="AH20" s="210"/>
      <c r="AI20" s="210"/>
      <c r="AJ20" s="208"/>
      <c r="AK20" s="209"/>
      <c r="AL20" s="234" t="s">
        <v>463</v>
      </c>
      <c r="AM20" s="234"/>
      <c r="AN20" s="18"/>
      <c r="AO20" s="18"/>
    </row>
    <row r="21" spans="1:41" ht="127.5" x14ac:dyDescent="0.2">
      <c r="A21" s="471"/>
      <c r="B21" s="473" t="s">
        <v>10</v>
      </c>
      <c r="C21" s="473" t="s">
        <v>558</v>
      </c>
      <c r="D21" s="453" t="s">
        <v>270</v>
      </c>
      <c r="E21" s="474" t="s">
        <v>40</v>
      </c>
      <c r="F21" s="464" t="s">
        <v>559</v>
      </c>
      <c r="G21" s="465">
        <f>365*4</f>
        <v>1460</v>
      </c>
      <c r="H21" s="461" t="str">
        <f t="shared" si="12"/>
        <v>Alta</v>
      </c>
      <c r="I21" s="466">
        <f t="shared" si="13"/>
        <v>0.8</v>
      </c>
      <c r="J21" s="449" t="s">
        <v>231</v>
      </c>
      <c r="K21" s="466" t="str">
        <f>IF(NOT(ISERROR(MATCH(J21,'[6]Tabla Impacto'!$B$221:$B$223,0))),'[6]Tabla Impacto'!$F$223&amp;"Por favor no seleccionar los criterios de impacto(Afectación Económica o presupuestal y Pérdida Reputacional)",J21)</f>
        <v xml:space="preserve">     Entre 10 y 50 SMLMV </v>
      </c>
      <c r="L21" s="461" t="str">
        <f>IF(OR(K21='[6]Tabla Impacto'!$C$11,K21='[6]Tabla Impacto'!$D$11),"Leve",IF(OR(K21='[6]Tabla Impacto'!$C$12,K21='[6]Tabla Impacto'!$D$12),"Menor",IF(OR(K21='[6]Tabla Impacto'!$C$13,K21='[6]Tabla Impacto'!$D$13),"Moderado",IF(OR(K21='[6]Tabla Impacto'!$C$14,K21='[6]Tabla Impacto'!$D$14),"Mayor",IF(OR(K21='[6]Tabla Impacto'!$C$15,K21='[6]Tabla Impacto'!$D$15),"Catastrófico","")))))</f>
        <v>Menor</v>
      </c>
      <c r="M21" s="462">
        <f t="shared" si="14"/>
        <v>0.4</v>
      </c>
      <c r="N21" s="421" t="str">
        <f t="shared" si="15"/>
        <v>Moderado</v>
      </c>
      <c r="O21" s="308">
        <v>12</v>
      </c>
      <c r="P21" s="201" t="s">
        <v>560</v>
      </c>
      <c r="Q21" s="202" t="str">
        <f t="shared" si="22"/>
        <v>Probabilidad</v>
      </c>
      <c r="R21" s="203" t="s">
        <v>6</v>
      </c>
      <c r="S21" s="203" t="s">
        <v>215</v>
      </c>
      <c r="T21" s="204" t="str">
        <f>IF(AND(R21="Preventivo",S21="Automático"),"50%",IF(AND(R21="Preventivo",S21="Manual"),"40%",IF(AND(R21="Detectivo",S21="Automático"),"40%",IF(AND(R21="Detectivo",S21="Manual"),"30%",IF(AND(R21="Correctivo",S21="Automático"),"35%",IF(AND(R21="Correctivo",S21="Manual"),"25%",""))))))</f>
        <v>40%</v>
      </c>
      <c r="U21" s="203" t="s">
        <v>216</v>
      </c>
      <c r="V21" s="203" t="s">
        <v>217</v>
      </c>
      <c r="W21" s="203" t="s">
        <v>218</v>
      </c>
      <c r="X21" s="237" t="s">
        <v>295</v>
      </c>
      <c r="Y21" s="205">
        <f t="shared" si="16"/>
        <v>0.48</v>
      </c>
      <c r="Z21" s="206" t="str">
        <f t="shared" si="17"/>
        <v>Media</v>
      </c>
      <c r="AA21" s="204">
        <f t="shared" si="18"/>
        <v>0.48</v>
      </c>
      <c r="AB21" s="206" t="str">
        <f t="shared" si="19"/>
        <v>Menor</v>
      </c>
      <c r="AC21" s="204">
        <f t="shared" si="20"/>
        <v>0.4</v>
      </c>
      <c r="AD21" s="207" t="str">
        <f t="shared" si="21"/>
        <v>Moderado</v>
      </c>
      <c r="AE21" s="415" t="s">
        <v>12</v>
      </c>
      <c r="AF21" s="416" t="s">
        <v>561</v>
      </c>
      <c r="AG21" s="416" t="s">
        <v>168</v>
      </c>
      <c r="AH21" s="417" t="s">
        <v>150</v>
      </c>
      <c r="AI21" s="417" t="s">
        <v>145</v>
      </c>
      <c r="AJ21" s="416" t="s">
        <v>562</v>
      </c>
      <c r="AK21" s="412" t="s">
        <v>147</v>
      </c>
      <c r="AL21" s="224" t="s">
        <v>563</v>
      </c>
      <c r="AM21" s="224"/>
      <c r="AN21" s="18"/>
      <c r="AO21" s="18"/>
    </row>
    <row r="22" spans="1:41" ht="102" x14ac:dyDescent="0.2">
      <c r="A22" s="471"/>
      <c r="B22" s="458"/>
      <c r="C22" s="458"/>
      <c r="D22" s="453"/>
      <c r="E22" s="475"/>
      <c r="F22" s="464"/>
      <c r="G22" s="465"/>
      <c r="H22" s="450"/>
      <c r="I22" s="340"/>
      <c r="J22" s="449"/>
      <c r="K22" s="340"/>
      <c r="L22" s="450"/>
      <c r="M22" s="463"/>
      <c r="N22" s="421"/>
      <c r="O22" s="308">
        <v>13</v>
      </c>
      <c r="P22" s="201" t="s">
        <v>564</v>
      </c>
      <c r="Q22" s="202" t="str">
        <f t="shared" si="22"/>
        <v>Probabilidad</v>
      </c>
      <c r="R22" s="203" t="s">
        <v>6</v>
      </c>
      <c r="S22" s="203" t="s">
        <v>215</v>
      </c>
      <c r="T22" s="204" t="str">
        <f t="shared" ref="T22" si="24">IF(AND(R22="Preventivo",S22="Automático"),"50%",IF(AND(R22="Preventivo",S22="Manual"),"40%",IF(AND(R22="Detectivo",S22="Automático"),"40%",IF(AND(R22="Detectivo",S22="Manual"),"30%",IF(AND(R22="Correctivo",S22="Automático"),"35%",IF(AND(R22="Correctivo",S22="Manual"),"25%",""))))))</f>
        <v>40%</v>
      </c>
      <c r="U22" s="203" t="s">
        <v>216</v>
      </c>
      <c r="V22" s="203" t="s">
        <v>217</v>
      </c>
      <c r="W22" s="203" t="s">
        <v>218</v>
      </c>
      <c r="X22" s="237" t="s">
        <v>565</v>
      </c>
      <c r="Y22" s="205">
        <f>IFERROR(IF(AND(Q21="Probabilidad",Q22="Probabilidad"),(AA21-(+AA21*T22)),IF(Q22="Probabilidad",(I21-(+I21*T22)),IF(Q22="Impacto",AA21,""))),"")</f>
        <v>0.28799999999999998</v>
      </c>
      <c r="Z22" s="206" t="str">
        <f t="shared" ref="Z22" si="25">IFERROR(IF(Y22="","",IF(Y22&lt;=0.2,"Muy Baja",IF(Y22&lt;=0.4,"Baja",IF(Y22&lt;=0.6,"Media",IF(Y22&lt;=0.8,"Alta","Muy Alta"))))),"")</f>
        <v>Baja</v>
      </c>
      <c r="AA22" s="204">
        <f t="shared" ref="AA22" si="26">+Y22</f>
        <v>0.28799999999999998</v>
      </c>
      <c r="AB22" s="206" t="str">
        <f t="shared" ref="AB22" si="27">IFERROR(IF(AC22="","",IF(AC22&lt;=0.2,"Leve",IF(AC22&lt;=0.4,"Menor",IF(AC22&lt;=0.6,"Moderado",IF(AC22&lt;=0.8,"Mayor","Catastrófico"))))),"")</f>
        <v>Menor</v>
      </c>
      <c r="AC22" s="204">
        <f>IFERROR(IF(AND(Q21="Impacto",Q22="Impacto"),(AC21-(+AC21*T22)),IF(Q22="Impacto",($M$16-(+$M$16*T22)),IF(Q22="Probabilidad",AC21,""))),"")</f>
        <v>0.4</v>
      </c>
      <c r="AD22" s="207" t="str">
        <f t="shared" ref="AD22" si="28">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415"/>
      <c r="AF22" s="416"/>
      <c r="AG22" s="416"/>
      <c r="AH22" s="417"/>
      <c r="AI22" s="417"/>
      <c r="AJ22" s="416"/>
      <c r="AK22" s="412"/>
      <c r="AL22" s="224" t="s">
        <v>566</v>
      </c>
      <c r="AM22" s="224"/>
      <c r="AN22" s="18"/>
      <c r="AO22" s="18"/>
    </row>
    <row r="23" spans="1:41" ht="178.5" x14ac:dyDescent="0.2">
      <c r="A23" s="471"/>
      <c r="B23" s="192" t="s">
        <v>10</v>
      </c>
      <c r="C23" s="192" t="s">
        <v>296</v>
      </c>
      <c r="D23" s="142" t="s">
        <v>270</v>
      </c>
      <c r="E23" s="225" t="s">
        <v>41</v>
      </c>
      <c r="F23" s="226" t="s">
        <v>3</v>
      </c>
      <c r="G23" s="227">
        <v>2</v>
      </c>
      <c r="H23" s="190" t="str">
        <f>IF(G23&lt;=0,"",IF(G23&lt;=2,"Muy Baja",IF(G23&lt;=24,"Baja",IF(G23&lt;=500,"Media",IF(G23&lt;=5000,"Alta","Muy Alta")))))</f>
        <v>Muy Baja</v>
      </c>
      <c r="I23" s="166">
        <f>IF(H23="","",IF(H23="Muy Baja",0.2,IF(H23="Baja",0.4,IF(H23="Media",0.6,IF(H23="Alta",0.8,IF(H23="Muy Alta",1,))))))</f>
        <v>0.2</v>
      </c>
      <c r="J23" s="191" t="s">
        <v>282</v>
      </c>
      <c r="K23" s="166" t="str">
        <f>IF(NOT(ISERROR(MATCH(J23,'[6]Tabla Impacto'!$B$221:$B$223,0))),'[6]Tabla Impacto'!$F$223&amp;"Por favor no seleccionar los criterios de impacto(Afectación Económica o presupuestal y Pérdida Reputacional)",J23)</f>
        <v xml:space="preserve">     Mayor a 500 SMLMV </v>
      </c>
      <c r="L23" s="190" t="str">
        <f>IF(OR(K23='[6]Tabla Impacto'!$C$11,K23='[6]Tabla Impacto'!$D$11),"Leve",IF(OR(K23='[6]Tabla Impacto'!$C$12,K23='[6]Tabla Impacto'!$D$12),"Menor",IF(OR(K23='[6]Tabla Impacto'!$C$13,K23='[6]Tabla Impacto'!$D$13),"Moderado",IF(OR(K23='[6]Tabla Impacto'!$C$14,K23='[6]Tabla Impacto'!$D$14),"Mayor",IF(OR(K23='[6]Tabla Impacto'!$C$15,K23='[6]Tabla Impacto'!$D$15),"Catastrófico","")))))</f>
        <v>Catastrófico</v>
      </c>
      <c r="M23" s="199">
        <f>IF(L23="","",IF(L23="Leve",0.2,IF(L23="Menor",0.4,IF(L23="Moderado",0.6,IF(L23="Mayor",0.8,IF(L23="Catastrófico",1,))))))</f>
        <v>1</v>
      </c>
      <c r="N23" s="200" t="str">
        <f>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Extremo</v>
      </c>
      <c r="O23" s="308">
        <v>14</v>
      </c>
      <c r="P23" s="201" t="s">
        <v>297</v>
      </c>
      <c r="Q23" s="202" t="str">
        <f t="shared" si="22"/>
        <v>Probabilidad</v>
      </c>
      <c r="R23" s="203" t="s">
        <v>6</v>
      </c>
      <c r="S23" s="203" t="s">
        <v>215</v>
      </c>
      <c r="T23" s="204" t="str">
        <f>IF(AND(R23="Preventivo",S23="Automático"),"50%",IF(AND(R23="Preventivo",S23="Manual"),"40%",IF(AND(R23="Detectivo",S23="Automático"),"40%",IF(AND(R23="Detectivo",S23="Manual"),"30%",IF(AND(R23="Correctivo",S23="Automático"),"35%",IF(AND(R23="Correctivo",S23="Manual"),"25%",""))))))</f>
        <v>40%</v>
      </c>
      <c r="U23" s="203" t="s">
        <v>567</v>
      </c>
      <c r="V23" s="203" t="s">
        <v>217</v>
      </c>
      <c r="W23" s="203" t="s">
        <v>218</v>
      </c>
      <c r="X23" s="201" t="s">
        <v>298</v>
      </c>
      <c r="Y23" s="205">
        <f t="shared" ref="Y23:Y28" si="29">IFERROR(IF(Q23="Probabilidad",(I23-(+I23*T23)),IF(Q23="Impacto",I23,"")),"")</f>
        <v>0.12</v>
      </c>
      <c r="Z23" s="206" t="str">
        <f t="shared" ref="Z23:Z28" si="30">IFERROR(IF(Y23="","",IF(Y23&lt;=0.2,"Muy Baja",IF(Y23&lt;=0.4,"Baja",IF(Y23&lt;=0.6,"Media",IF(Y23&lt;=0.8,"Alta","Muy Alta"))))),"")</f>
        <v>Muy Baja</v>
      </c>
      <c r="AA23" s="204">
        <f t="shared" ref="AA23:AA28" si="31">+Y23</f>
        <v>0.12</v>
      </c>
      <c r="AB23" s="206" t="str">
        <f t="shared" ref="AB23:AB28" si="32">IFERROR(IF(AC23="","",IF(AC23&lt;=0.2,"Leve",IF(AC23&lt;=0.4,"Menor",IF(AC23&lt;=0.6,"Moderado",IF(AC23&lt;=0.8,"Mayor","Catastrófico"))))),"")</f>
        <v>Catastrófico</v>
      </c>
      <c r="AC23" s="204">
        <f t="shared" ref="AC23:AC28" si="33">IFERROR(IF(Q23="Impacto",(M23-(+M23*T23)),IF(Q23="Probabilidad",M23,"")),"")</f>
        <v>1</v>
      </c>
      <c r="AD23" s="207" t="str">
        <f t="shared" ref="AD23:AD28" si="34">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Extremo</v>
      </c>
      <c r="AE23" s="203" t="s">
        <v>17</v>
      </c>
      <c r="AF23" s="208"/>
      <c r="AG23" s="208"/>
      <c r="AH23" s="210"/>
      <c r="AI23" s="210"/>
      <c r="AJ23" s="208"/>
      <c r="AK23" s="209"/>
      <c r="AL23" s="234" t="s">
        <v>467</v>
      </c>
      <c r="AM23" s="234"/>
      <c r="AN23" s="18"/>
      <c r="AO23" s="18"/>
    </row>
    <row r="24" spans="1:41" ht="229.5" x14ac:dyDescent="0.2">
      <c r="A24" s="471"/>
      <c r="B24" s="192" t="s">
        <v>10</v>
      </c>
      <c r="C24" s="192" t="s">
        <v>24</v>
      </c>
      <c r="D24" s="142" t="s">
        <v>270</v>
      </c>
      <c r="E24" s="225" t="s">
        <v>42</v>
      </c>
      <c r="F24" s="192" t="s">
        <v>3</v>
      </c>
      <c r="G24" s="189">
        <f>365*18</f>
        <v>6570</v>
      </c>
      <c r="H24" s="190" t="str">
        <f>IF(G24&lt;=0,"",IF(G24&lt;=2,"Muy Baja",IF(G24&lt;=24,"Baja",IF(G24&lt;=500,"Media",IF(G24&lt;=5000,"Alta","Muy Alta")))))</f>
        <v>Muy Alta</v>
      </c>
      <c r="I24" s="166">
        <f>IF(H24="","",IF(H24="Muy Baja",0.2,IF(H24="Baja",0.4,IF(H24="Media",0.6,IF(H24="Alta",0.8,IF(H24="Muy Alta",1,))))))</f>
        <v>1</v>
      </c>
      <c r="J24" s="191" t="s">
        <v>276</v>
      </c>
      <c r="K24" s="166" t="str">
        <f>IF(NOT(ISERROR(MATCH(J24,'[6]Tabla Impacto'!$B$221:$B$223,0))),'[6]Tabla Impacto'!$F$223&amp;"Por favor no seleccionar los criterios de impacto(Afectación Económica o presupuestal y Pérdida Reputacional)",J24)</f>
        <v xml:space="preserve">     Entre 100 y 500 SMLMV </v>
      </c>
      <c r="L24" s="190" t="str">
        <f>IF(OR(K24='[6]Tabla Impacto'!$C$11,K24='[6]Tabla Impacto'!$D$11),"Leve",IF(OR(K24='[6]Tabla Impacto'!$C$12,K24='[6]Tabla Impacto'!$D$12),"Menor",IF(OR(K24='[6]Tabla Impacto'!$C$13,K24='[6]Tabla Impacto'!$D$13),"Moderado",IF(OR(K24='[6]Tabla Impacto'!$C$14,K24='[6]Tabla Impacto'!$D$14),"Mayor",IF(OR(K24='[6]Tabla Impacto'!$C$15,K24='[6]Tabla Impacto'!$D$15),"Catastrófico","")))))</f>
        <v>Mayor</v>
      </c>
      <c r="M24" s="199">
        <f>IF(L24="","",IF(L24="Leve",0.2,IF(L24="Menor",0.4,IF(L24="Moderado",0.6,IF(L24="Mayor",0.8,IF(L24="Catastrófico",1,))))))</f>
        <v>0.8</v>
      </c>
      <c r="N24" s="200"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308">
        <v>15</v>
      </c>
      <c r="P24" s="229" t="s">
        <v>568</v>
      </c>
      <c r="Q24" s="202" t="str">
        <f t="shared" si="22"/>
        <v>Probabilidad</v>
      </c>
      <c r="R24" s="203" t="s">
        <v>6</v>
      </c>
      <c r="S24" s="203" t="s">
        <v>215</v>
      </c>
      <c r="T24" s="204" t="str">
        <f t="shared" ref="T24" si="35">IF(AND(R24="Preventivo",S24="Automático"),"50%",IF(AND(R24="Preventivo",S24="Manual"),"40%",IF(AND(R24="Detectivo",S24="Automático"),"40%",IF(AND(R24="Detectivo",S24="Manual"),"30%",IF(AND(R24="Correctivo",S24="Automático"),"35%",IF(AND(R24="Correctivo",S24="Manual"),"25%",""))))))</f>
        <v>40%</v>
      </c>
      <c r="U24" s="203" t="s">
        <v>216</v>
      </c>
      <c r="V24" s="203" t="s">
        <v>217</v>
      </c>
      <c r="W24" s="203" t="s">
        <v>218</v>
      </c>
      <c r="X24" s="223" t="s">
        <v>569</v>
      </c>
      <c r="Y24" s="205">
        <f t="shared" si="29"/>
        <v>0.6</v>
      </c>
      <c r="Z24" s="206" t="str">
        <f t="shared" si="30"/>
        <v>Media</v>
      </c>
      <c r="AA24" s="204">
        <f t="shared" si="31"/>
        <v>0.6</v>
      </c>
      <c r="AB24" s="206" t="str">
        <f t="shared" si="32"/>
        <v>Mayor</v>
      </c>
      <c r="AC24" s="204">
        <f t="shared" si="33"/>
        <v>0.8</v>
      </c>
      <c r="AD24" s="207" t="str">
        <f t="shared" si="34"/>
        <v>Alto</v>
      </c>
      <c r="AE24" s="203" t="s">
        <v>12</v>
      </c>
      <c r="AF24" s="208" t="s">
        <v>570</v>
      </c>
      <c r="AG24" s="208" t="s">
        <v>571</v>
      </c>
      <c r="AH24" s="210" t="s">
        <v>154</v>
      </c>
      <c r="AI24" s="210" t="s">
        <v>145</v>
      </c>
      <c r="AJ24" s="208" t="s">
        <v>169</v>
      </c>
      <c r="AK24" s="209" t="s">
        <v>147</v>
      </c>
      <c r="AL24" s="234" t="s">
        <v>466</v>
      </c>
      <c r="AM24" s="234"/>
      <c r="AN24" s="18"/>
      <c r="AO24" s="18"/>
    </row>
    <row r="25" spans="1:41" ht="186.75" customHeight="1" x14ac:dyDescent="0.2">
      <c r="A25" s="471"/>
      <c r="B25" s="192" t="s">
        <v>10</v>
      </c>
      <c r="C25" s="238" t="s">
        <v>25</v>
      </c>
      <c r="D25" s="239" t="s">
        <v>270</v>
      </c>
      <c r="E25" s="225" t="s">
        <v>43</v>
      </c>
      <c r="F25" s="192" t="s">
        <v>4</v>
      </c>
      <c r="G25" s="189">
        <f>365*43</f>
        <v>15695</v>
      </c>
      <c r="H25" s="190" t="str">
        <f>IF(G25&lt;=0,"",IF(G25&lt;=2,"Muy Baja",IF(G25&lt;=24,"Baja",IF(G25&lt;=500,"Media",IF(G25&lt;=5000,"Alta","Muy Alta")))))</f>
        <v>Muy Alta</v>
      </c>
      <c r="I25" s="166">
        <f>IF(H25="","",IF(H25="Muy Baja",0.2,IF(H25="Baja",0.4,IF(H25="Media",0.6,IF(H25="Alta",0.8,IF(H25="Muy Alta",1,))))))</f>
        <v>1</v>
      </c>
      <c r="J25" s="191" t="s">
        <v>231</v>
      </c>
      <c r="K25" s="166" t="str">
        <f>IF(NOT(ISERROR(MATCH(J25,'[6]Tabla Impacto'!$B$221:$B$223,0))),'[6]Tabla Impacto'!$F$223&amp;"Por favor no seleccionar los criterios de impacto(Afectación Económica o presupuestal y Pérdida Reputacional)",J25)</f>
        <v xml:space="preserve">     Entre 10 y 50 SMLMV </v>
      </c>
      <c r="L25" s="190" t="str">
        <f>IF(OR(K25='[6]Tabla Impacto'!$C$11,K25='[6]Tabla Impacto'!$D$11),"Leve",IF(OR(K25='[6]Tabla Impacto'!$C$12,K25='[6]Tabla Impacto'!$D$12),"Menor",IF(OR(K25='[6]Tabla Impacto'!$C$13,K25='[6]Tabla Impacto'!$D$13),"Moderado",IF(OR(K25='[6]Tabla Impacto'!$C$14,K25='[6]Tabla Impacto'!$D$14),"Mayor",IF(OR(K25='[6]Tabla Impacto'!$C$15,K25='[6]Tabla Impacto'!$D$15),"Catastrófico","")))))</f>
        <v>Menor</v>
      </c>
      <c r="M25" s="199">
        <f>IF(L25="","",IF(L25="Leve",0.2,IF(L25="Menor",0.4,IF(L25="Moderado",0.6,IF(L25="Mayor",0.8,IF(L25="Catastrófico",1,))))))</f>
        <v>0.4</v>
      </c>
      <c r="N25" s="200"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308">
        <v>16</v>
      </c>
      <c r="P25" s="201" t="s">
        <v>110</v>
      </c>
      <c r="Q25" s="202" t="str">
        <f t="shared" si="22"/>
        <v>Probabilidad</v>
      </c>
      <c r="R25" s="203" t="s">
        <v>6</v>
      </c>
      <c r="S25" s="203" t="s">
        <v>215</v>
      </c>
      <c r="T25" s="204" t="str">
        <f t="shared" ref="T25:T30" si="36">IF(AND(R25="Preventivo",S25="Automático"),"50%",IF(AND(R25="Preventivo",S25="Manual"),"40%",IF(AND(R25="Detectivo",S25="Automático"),"40%",IF(AND(R25="Detectivo",S25="Manual"),"30%",IF(AND(R25="Correctivo",S25="Automático"),"35%",IF(AND(R25="Correctivo",S25="Manual"),"25%",""))))))</f>
        <v>40%</v>
      </c>
      <c r="U25" s="203" t="s">
        <v>216</v>
      </c>
      <c r="V25" s="203" t="s">
        <v>217</v>
      </c>
      <c r="W25" s="203" t="s">
        <v>218</v>
      </c>
      <c r="X25" s="201" t="s">
        <v>299</v>
      </c>
      <c r="Y25" s="205">
        <f t="shared" si="29"/>
        <v>0.6</v>
      </c>
      <c r="Z25" s="206" t="str">
        <f t="shared" si="30"/>
        <v>Media</v>
      </c>
      <c r="AA25" s="204">
        <f t="shared" si="31"/>
        <v>0.6</v>
      </c>
      <c r="AB25" s="206" t="str">
        <f t="shared" si="32"/>
        <v>Menor</v>
      </c>
      <c r="AC25" s="204">
        <f t="shared" si="33"/>
        <v>0.4</v>
      </c>
      <c r="AD25" s="207" t="str">
        <f t="shared" si="34"/>
        <v>Moderado</v>
      </c>
      <c r="AE25" s="203" t="s">
        <v>12</v>
      </c>
      <c r="AF25" s="208" t="s">
        <v>572</v>
      </c>
      <c r="AG25" s="208" t="s">
        <v>573</v>
      </c>
      <c r="AH25" s="210" t="s">
        <v>154</v>
      </c>
      <c r="AI25" s="210" t="s">
        <v>145</v>
      </c>
      <c r="AJ25" s="208" t="s">
        <v>170</v>
      </c>
      <c r="AK25" s="209" t="s">
        <v>147</v>
      </c>
      <c r="AL25" s="217" t="s">
        <v>474</v>
      </c>
      <c r="AM25" s="217"/>
      <c r="AN25" s="18"/>
      <c r="AO25" s="18"/>
    </row>
    <row r="26" spans="1:41" ht="147" customHeight="1" x14ac:dyDescent="0.2">
      <c r="A26" s="471"/>
      <c r="B26" s="192" t="s">
        <v>10</v>
      </c>
      <c r="C26" s="226" t="s">
        <v>26</v>
      </c>
      <c r="D26" s="142" t="s">
        <v>270</v>
      </c>
      <c r="E26" s="225" t="s">
        <v>300</v>
      </c>
      <c r="F26" s="192" t="s">
        <v>3</v>
      </c>
      <c r="G26" s="189">
        <f>365*43</f>
        <v>15695</v>
      </c>
      <c r="H26" s="196" t="str">
        <f>IF(G26&lt;=0,"",IF(G26&lt;=2,"Muy Baja",IF(G26&lt;=24,"Baja",IF(G26&lt;=500,"Media",IF(G26&lt;=5000,"Alta","Muy Alta")))))</f>
        <v>Muy Alta</v>
      </c>
      <c r="I26" s="144">
        <f>IF(H26="","",IF(H26="Muy Baja",0.2,IF(H26="Baja",0.4,IF(H26="Media",0.6,IF(H26="Alta",0.8,IF(H26="Muy Alta",1,))))))</f>
        <v>1</v>
      </c>
      <c r="J26" s="191" t="s">
        <v>301</v>
      </c>
      <c r="K26" s="166" t="str">
        <f>IF(NOT(ISERROR(MATCH(J26,'[6]Tabla Impacto'!$B$221:$B$223,0))),'[6]Tabla Impacto'!$F$223&amp;"Por favor no seleccionar los criterios de impacto(Afectación Económica o presupuestal y Pérdida Reputacional)",J26)</f>
        <v xml:space="preserve">     Entre 50 y 100 SMLMV </v>
      </c>
      <c r="L26" s="190" t="str">
        <f>IF(OR(K26='[6]Tabla Impacto'!$C$11,K26='[6]Tabla Impacto'!$D$11),"Leve",IF(OR(K26='[6]Tabla Impacto'!$C$12,K26='[6]Tabla Impacto'!$D$12),"Menor",IF(OR(K26='[6]Tabla Impacto'!$C$13,K26='[6]Tabla Impacto'!$D$13),"Moderado",IF(OR(K26='[6]Tabla Impacto'!$C$14,K26='[6]Tabla Impacto'!$D$14),"Mayor",IF(OR(K26='[6]Tabla Impacto'!$C$15,K26='[6]Tabla Impacto'!$D$15),"Catastrófico","")))))</f>
        <v>Moderado</v>
      </c>
      <c r="M26" s="166">
        <f>IF(L26="","",IF(L26="Leve",0.2,IF(L26="Menor",0.4,IF(L26="Moderado",0.6,IF(L26="Mayor",0.8,IF(L26="Catastrófico",1,))))))</f>
        <v>0.6</v>
      </c>
      <c r="N26" s="240"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309">
        <v>17</v>
      </c>
      <c r="P26" s="241" t="s">
        <v>111</v>
      </c>
      <c r="Q26" s="242" t="str">
        <f t="shared" si="22"/>
        <v>Probabilidad</v>
      </c>
      <c r="R26" s="176" t="s">
        <v>6</v>
      </c>
      <c r="S26" s="176" t="s">
        <v>215</v>
      </c>
      <c r="T26" s="28" t="str">
        <f t="shared" si="36"/>
        <v>40%</v>
      </c>
      <c r="U26" s="29" t="s">
        <v>216</v>
      </c>
      <c r="V26" s="30" t="s">
        <v>217</v>
      </c>
      <c r="W26" s="31" t="s">
        <v>218</v>
      </c>
      <c r="X26" s="3" t="s">
        <v>574</v>
      </c>
      <c r="Y26" s="243">
        <f t="shared" si="29"/>
        <v>0.6</v>
      </c>
      <c r="Z26" s="33" t="str">
        <f t="shared" si="30"/>
        <v>Media</v>
      </c>
      <c r="AA26" s="28">
        <f t="shared" si="31"/>
        <v>0.6</v>
      </c>
      <c r="AB26" s="34" t="str">
        <f t="shared" si="32"/>
        <v>Moderado</v>
      </c>
      <c r="AC26" s="28">
        <f t="shared" si="33"/>
        <v>0.6</v>
      </c>
      <c r="AD26" s="35" t="str">
        <f t="shared" si="34"/>
        <v>Moderado</v>
      </c>
      <c r="AE26" s="176" t="s">
        <v>17</v>
      </c>
      <c r="AF26" s="159"/>
      <c r="AG26" s="159"/>
      <c r="AH26" s="120"/>
      <c r="AI26" s="120"/>
      <c r="AJ26" s="159"/>
      <c r="AK26" s="182"/>
      <c r="AL26" s="244" t="s">
        <v>475</v>
      </c>
      <c r="AM26" s="217"/>
      <c r="AN26" s="18"/>
      <c r="AO26" s="18"/>
    </row>
    <row r="27" spans="1:41" ht="130.5" customHeight="1" x14ac:dyDescent="0.2">
      <c r="A27" s="471"/>
      <c r="B27" s="192" t="s">
        <v>10</v>
      </c>
      <c r="C27" s="226" t="s">
        <v>575</v>
      </c>
      <c r="D27" s="142" t="s">
        <v>270</v>
      </c>
      <c r="E27" s="225" t="s">
        <v>576</v>
      </c>
      <c r="F27" s="192" t="s">
        <v>3</v>
      </c>
      <c r="G27" s="189">
        <v>12</v>
      </c>
      <c r="H27" s="196" t="str">
        <f t="shared" ref="H27:H28" si="37">IF(G27&lt;=0,"",IF(G27&lt;=2,"Muy Baja",IF(G27&lt;=24,"Baja",IF(G27&lt;=500,"Media",IF(G27&lt;=5000,"Alta","Muy Alta")))))</f>
        <v>Baja</v>
      </c>
      <c r="I27" s="144">
        <f t="shared" ref="I27:I28" si="38">IF(H27="","",IF(H27="Muy Baja",0.2,IF(H27="Baja",0.4,IF(H27="Media",0.6,IF(H27="Alta",0.8,IF(H27="Muy Alta",1,))))))</f>
        <v>0.4</v>
      </c>
      <c r="J27" s="191" t="s">
        <v>301</v>
      </c>
      <c r="K27" s="166" t="str">
        <f>IF(NOT(ISERROR(MATCH(J27,'[6]Tabla Impacto'!$B$221:$B$223,0))),'[6]Tabla Impacto'!$F$223&amp;"Por favor no seleccionar los criterios de impacto(Afectación Económica o presupuestal y Pérdida Reputacional)",J27)</f>
        <v xml:space="preserve">     Entre 50 y 100 SMLMV </v>
      </c>
      <c r="L27" s="190" t="str">
        <f>IF(OR(K27='[6]Tabla Impacto'!$C$11,K27='[6]Tabla Impacto'!$D$11),"Leve",IF(OR(K27='[6]Tabla Impacto'!$C$12,K27='[6]Tabla Impacto'!$D$12),"Menor",IF(OR(K27='[6]Tabla Impacto'!$C$13,K27='[6]Tabla Impacto'!$D$13),"Moderado",IF(OR(K27='[6]Tabla Impacto'!$C$14,K27='[6]Tabla Impacto'!$D$14),"Mayor",IF(OR(K27='[6]Tabla Impacto'!$C$15,K27='[6]Tabla Impacto'!$D$15),"Catastrófico","")))))</f>
        <v>Moderado</v>
      </c>
      <c r="M27" s="166">
        <f t="shared" ref="M27:M28" si="39">IF(L27="","",IF(L27="Leve",0.2,IF(L27="Menor",0.4,IF(L27="Moderado",0.6,IF(L27="Mayor",0.8,IF(L27="Catastrófico",1,))))))</f>
        <v>0.6</v>
      </c>
      <c r="N27" s="194" t="str">
        <f t="shared" ref="N27:N28" si="40">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310">
        <v>18</v>
      </c>
      <c r="P27" s="140" t="s">
        <v>577</v>
      </c>
      <c r="Q27" s="141" t="str">
        <f t="shared" si="22"/>
        <v>Probabilidad</v>
      </c>
      <c r="R27" s="39" t="s">
        <v>6</v>
      </c>
      <c r="S27" s="39" t="s">
        <v>215</v>
      </c>
      <c r="T27" s="40" t="str">
        <f t="shared" si="36"/>
        <v>40%</v>
      </c>
      <c r="U27" s="41" t="s">
        <v>216</v>
      </c>
      <c r="V27" s="42" t="s">
        <v>217</v>
      </c>
      <c r="W27" s="43" t="s">
        <v>218</v>
      </c>
      <c r="X27" s="3" t="s">
        <v>578</v>
      </c>
      <c r="Y27" s="32">
        <f t="shared" si="29"/>
        <v>0.24</v>
      </c>
      <c r="Z27" s="44" t="str">
        <f t="shared" si="30"/>
        <v>Baja</v>
      </c>
      <c r="AA27" s="204">
        <f t="shared" si="31"/>
        <v>0.24</v>
      </c>
      <c r="AB27" s="206" t="str">
        <f t="shared" si="32"/>
        <v>Moderado</v>
      </c>
      <c r="AC27" s="204">
        <f t="shared" si="33"/>
        <v>0.6</v>
      </c>
      <c r="AD27" s="207" t="str">
        <f t="shared" si="34"/>
        <v>Moderado</v>
      </c>
      <c r="AE27" s="203" t="s">
        <v>17</v>
      </c>
      <c r="AF27" s="208"/>
      <c r="AG27" s="208"/>
      <c r="AH27" s="210"/>
      <c r="AI27" s="210"/>
      <c r="AJ27" s="208"/>
      <c r="AK27" s="209"/>
      <c r="AL27" s="217" t="s">
        <v>579</v>
      </c>
      <c r="AM27" s="217"/>
      <c r="AN27" s="18"/>
      <c r="AO27" s="18"/>
    </row>
    <row r="28" spans="1:41" ht="102" x14ac:dyDescent="0.2">
      <c r="A28" s="471"/>
      <c r="B28" s="452" t="s">
        <v>10</v>
      </c>
      <c r="C28" s="454" t="s">
        <v>112</v>
      </c>
      <c r="D28" s="452" t="s">
        <v>270</v>
      </c>
      <c r="E28" s="456" t="s">
        <v>113</v>
      </c>
      <c r="F28" s="458" t="s">
        <v>3</v>
      </c>
      <c r="G28" s="459">
        <v>7950</v>
      </c>
      <c r="H28" s="420" t="str">
        <f t="shared" si="37"/>
        <v>Muy Alta</v>
      </c>
      <c r="I28" s="448">
        <f t="shared" si="38"/>
        <v>1</v>
      </c>
      <c r="J28" s="449" t="s">
        <v>301</v>
      </c>
      <c r="K28" s="340" t="str">
        <f>IF(NOT(ISERROR(MATCH(J28,'[6]Tabla Impacto'!$B$221:$B$223,0))),'[6]Tabla Impacto'!$F$223&amp;"Por favor no seleccionar los criterios de impacto(Afectación Económica o presupuestal y Pérdida Reputacional)",J28)</f>
        <v xml:space="preserve">     Entre 50 y 100 SMLMV </v>
      </c>
      <c r="L28" s="450" t="str">
        <f>IF(OR(K28='[6]Tabla Impacto'!$C$11,K28='[6]Tabla Impacto'!$D$11),"Leve",IF(OR(K28='[6]Tabla Impacto'!$C$12,K28='[6]Tabla Impacto'!$D$12),"Menor",IF(OR(K28='[6]Tabla Impacto'!$C$13,K28='[6]Tabla Impacto'!$D$13),"Moderado",IF(OR(K28='[6]Tabla Impacto'!$C$14,K28='[6]Tabla Impacto'!$D$14),"Mayor",IF(OR(K28='[6]Tabla Impacto'!$C$15,K28='[6]Tabla Impacto'!$D$15),"Catastrófico","")))))</f>
        <v>Moderado</v>
      </c>
      <c r="M28" s="340">
        <f t="shared" si="39"/>
        <v>0.6</v>
      </c>
      <c r="N28" s="443" t="str">
        <f t="shared" si="40"/>
        <v>Alto</v>
      </c>
      <c r="O28" s="310">
        <v>19</v>
      </c>
      <c r="P28" s="140" t="s">
        <v>580</v>
      </c>
      <c r="Q28" s="141" t="str">
        <f t="shared" si="22"/>
        <v>Probabilidad</v>
      </c>
      <c r="R28" s="39" t="s">
        <v>6</v>
      </c>
      <c r="S28" s="39" t="s">
        <v>215</v>
      </c>
      <c r="T28" s="40" t="str">
        <f t="shared" si="36"/>
        <v>40%</v>
      </c>
      <c r="U28" s="41" t="s">
        <v>216</v>
      </c>
      <c r="V28" s="42" t="s">
        <v>217</v>
      </c>
      <c r="W28" s="43" t="s">
        <v>218</v>
      </c>
      <c r="X28" s="3" t="s">
        <v>302</v>
      </c>
      <c r="Y28" s="32">
        <f t="shared" si="29"/>
        <v>0.6</v>
      </c>
      <c r="Z28" s="44" t="str">
        <f t="shared" si="30"/>
        <v>Media</v>
      </c>
      <c r="AA28" s="204">
        <f t="shared" si="31"/>
        <v>0.6</v>
      </c>
      <c r="AB28" s="206" t="str">
        <f t="shared" si="32"/>
        <v>Moderado</v>
      </c>
      <c r="AC28" s="204">
        <f t="shared" si="33"/>
        <v>0.6</v>
      </c>
      <c r="AD28" s="207" t="str">
        <f t="shared" si="34"/>
        <v>Moderado</v>
      </c>
      <c r="AE28" s="444" t="s">
        <v>17</v>
      </c>
      <c r="AF28" s="208"/>
      <c r="AG28" s="182"/>
      <c r="AH28" s="120"/>
      <c r="AI28" s="210"/>
      <c r="AJ28" s="49"/>
      <c r="AK28" s="209"/>
      <c r="AL28" s="234" t="s">
        <v>469</v>
      </c>
      <c r="AM28" s="234"/>
      <c r="AN28" s="18"/>
      <c r="AO28" s="18"/>
    </row>
    <row r="29" spans="1:41" ht="115.5" customHeight="1" x14ac:dyDescent="0.2">
      <c r="A29" s="471"/>
      <c r="B29" s="453"/>
      <c r="C29" s="455"/>
      <c r="D29" s="453"/>
      <c r="E29" s="457"/>
      <c r="F29" s="458"/>
      <c r="G29" s="460"/>
      <c r="H29" s="420"/>
      <c r="I29" s="448"/>
      <c r="J29" s="449"/>
      <c r="K29" s="340"/>
      <c r="L29" s="450"/>
      <c r="M29" s="340"/>
      <c r="N29" s="443"/>
      <c r="O29" s="310">
        <v>20</v>
      </c>
      <c r="P29" s="140" t="s">
        <v>114</v>
      </c>
      <c r="Q29" s="141" t="str">
        <f t="shared" si="22"/>
        <v>Probabilidad</v>
      </c>
      <c r="R29" s="39" t="s">
        <v>6</v>
      </c>
      <c r="S29" s="39" t="s">
        <v>215</v>
      </c>
      <c r="T29" s="40" t="str">
        <f t="shared" si="36"/>
        <v>40%</v>
      </c>
      <c r="U29" s="41" t="s">
        <v>216</v>
      </c>
      <c r="V29" s="42" t="s">
        <v>217</v>
      </c>
      <c r="W29" s="43" t="s">
        <v>218</v>
      </c>
      <c r="X29" s="3" t="s">
        <v>303</v>
      </c>
      <c r="Y29" s="32">
        <f>IFERROR(IF(AND(Q28="Probabilidad",Q29="Probabilidad"),(AA28-(+AA28*T29)),IF(Q29="Probabilidad",(I28-(+I28*T29)),IF(Q29="Impacto",AA28,""))),"")</f>
        <v>0.36</v>
      </c>
      <c r="Z29" s="44" t="str">
        <f t="shared" ref="Z29" si="41">IFERROR(IF(Y29="","",IF(Y29&lt;=0.2,"Muy Baja",IF(Y29&lt;=0.4,"Baja",IF(Y29&lt;=0.6,"Media",IF(Y29&lt;=0.8,"Alta","Muy Alta"))))),"")</f>
        <v>Baja</v>
      </c>
      <c r="AA29" s="204">
        <f t="shared" ref="AA29" si="42">+Y29</f>
        <v>0.36</v>
      </c>
      <c r="AB29" s="206" t="str">
        <f t="shared" ref="AB29" si="43">IFERROR(IF(AC29="","",IF(AC29&lt;=0.2,"Leve",IF(AC29&lt;=0.4,"Menor",IF(AC29&lt;=0.6,"Moderado",IF(AC29&lt;=0.8,"Mayor","Catastrófico"))))),"")</f>
        <v>Moderado</v>
      </c>
      <c r="AC29" s="47">
        <f>IFERROR(IF(AND(Q28="Impacto",Q29="Impacto"),(AC28-(+AC28*T29)),IF(Q29="Impacto",($M$10-(+$M$10*T29)),IF(Q29="Probabilidad",AC28,""))),"")</f>
        <v>0.6</v>
      </c>
      <c r="AD29" s="207" t="str">
        <f t="shared" ref="AD29" si="44">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352"/>
      <c r="AF29" s="208"/>
      <c r="AG29" s="182"/>
      <c r="AH29" s="120"/>
      <c r="AI29" s="210"/>
      <c r="AJ29" s="49"/>
      <c r="AK29" s="209"/>
      <c r="AL29" s="217" t="s">
        <v>476</v>
      </c>
      <c r="AM29" s="217"/>
      <c r="AN29" s="18"/>
      <c r="AO29" s="18"/>
    </row>
    <row r="30" spans="1:41" ht="102" x14ac:dyDescent="0.2">
      <c r="A30" s="472"/>
      <c r="B30" s="192" t="s">
        <v>213</v>
      </c>
      <c r="C30" s="226" t="s">
        <v>581</v>
      </c>
      <c r="D30" s="142" t="s">
        <v>270</v>
      </c>
      <c r="E30" s="225" t="s">
        <v>582</v>
      </c>
      <c r="F30" s="192" t="s">
        <v>4</v>
      </c>
      <c r="G30" s="189">
        <v>12</v>
      </c>
      <c r="H30" s="196" t="str">
        <f t="shared" ref="H30" si="45">IF(G30&lt;=0,"",IF(G30&lt;=2,"Muy Baja",IF(G30&lt;=24,"Baja",IF(G30&lt;=500,"Media",IF(G30&lt;=5000,"Alta","Muy Alta")))))</f>
        <v>Baja</v>
      </c>
      <c r="I30" s="144">
        <f t="shared" ref="I30" si="46">IF(H30="","",IF(H30="Muy Baja",0.2,IF(H30="Baja",0.4,IF(H30="Media",0.6,IF(H30="Alta",0.8,IF(H30="Muy Alta",1,))))))</f>
        <v>0.4</v>
      </c>
      <c r="J30" s="191" t="s">
        <v>214</v>
      </c>
      <c r="K30" s="166" t="str">
        <f>IF(NOT(ISERROR(MATCH(J30,'[6]Tabla Impacto'!$B$221:$B$223,0))),'[6]Tabla Impacto'!$F$223&amp;"Por favor no seleccionar los criterios de impacto(Afectación Económica o presupuestal y Pérdida Reputacional)",J30)</f>
        <v xml:space="preserve">     El riesgo afecta la imagen de de la entidad con efecto publicitario sostenido a nivel de sector administrativo, nivel departamental o municipal</v>
      </c>
      <c r="L30" s="190" t="str">
        <f>IF(OR(K30='[6]Tabla Impacto'!$C$11,K30='[6]Tabla Impacto'!$D$11),"Leve",IF(OR(K30='[6]Tabla Impacto'!$C$12,K30='[6]Tabla Impacto'!$D$12),"Menor",IF(OR(K30='[6]Tabla Impacto'!$C$13,K30='[6]Tabla Impacto'!$D$13),"Moderado",IF(OR(K30='[6]Tabla Impacto'!$C$14,K30='[6]Tabla Impacto'!$D$14),"Mayor",IF(OR(K30='[6]Tabla Impacto'!$C$15,K30='[6]Tabla Impacto'!$D$15),"Catastrófico","")))))</f>
        <v>Mayor</v>
      </c>
      <c r="M30" s="166">
        <f t="shared" ref="M30" si="47">IF(L30="","",IF(L30="Leve",0.2,IF(L30="Menor",0.4,IF(L30="Moderado",0.6,IF(L30="Mayor",0.8,IF(L30="Catastrófico",1,))))))</f>
        <v>0.8</v>
      </c>
      <c r="N30" s="194" t="str">
        <f t="shared" ref="N30" si="48">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310">
        <v>21</v>
      </c>
      <c r="P30" s="140" t="s">
        <v>44</v>
      </c>
      <c r="Q30" s="141" t="str">
        <f t="shared" si="22"/>
        <v>Probabilidad</v>
      </c>
      <c r="R30" s="39" t="s">
        <v>6</v>
      </c>
      <c r="S30" s="39" t="s">
        <v>215</v>
      </c>
      <c r="T30" s="40" t="str">
        <f t="shared" si="36"/>
        <v>40%</v>
      </c>
      <c r="U30" s="41" t="s">
        <v>216</v>
      </c>
      <c r="V30" s="42" t="s">
        <v>217</v>
      </c>
      <c r="W30" s="43" t="s">
        <v>218</v>
      </c>
      <c r="X30" s="3" t="s">
        <v>304</v>
      </c>
      <c r="Y30" s="32">
        <f>IFERROR(IF(Q30="Probabilidad",(I30-(+I30*T30)),IF(Q30="Impacto",I30,"")),"")</f>
        <v>0.24</v>
      </c>
      <c r="Z30" s="44" t="str">
        <f>IFERROR(IF(Y30="","",IF(Y30&lt;=0.2,"Muy Baja",IF(Y30&lt;=0.4,"Baja",IF(Y30&lt;=0.6,"Media",IF(Y30&lt;=0.8,"Alta","Muy Alta"))))),"")</f>
        <v>Baja</v>
      </c>
      <c r="AA30" s="204">
        <f>+Y30</f>
        <v>0.24</v>
      </c>
      <c r="AB30" s="206" t="str">
        <f>IFERROR(IF(AC30="","",IF(AC30&lt;=0.2,"Leve",IF(AC30&lt;=0.4,"Menor",IF(AC30&lt;=0.6,"Moderado",IF(AC30&lt;=0.8,"Mayor","Catastrófico"))))),"")</f>
        <v>Mayor</v>
      </c>
      <c r="AC30" s="204">
        <f>IFERROR(IF(Q30="Impacto",(M30-(+M30*T30)),IF(Q30="Probabilidad",M30,"")),"")</f>
        <v>0.8</v>
      </c>
      <c r="AD30" s="207"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Alto</v>
      </c>
      <c r="AE30" s="203" t="s">
        <v>12</v>
      </c>
      <c r="AF30" s="208" t="s">
        <v>171</v>
      </c>
      <c r="AG30" s="159" t="s">
        <v>583</v>
      </c>
      <c r="AH30" s="245">
        <v>44562</v>
      </c>
      <c r="AI30" s="210">
        <v>44910</v>
      </c>
      <c r="AJ30" s="208"/>
      <c r="AK30" s="209"/>
      <c r="AL30" s="234" t="s">
        <v>468</v>
      </c>
      <c r="AM30" s="234"/>
      <c r="AN30" s="18"/>
      <c r="AO30" s="18"/>
    </row>
    <row r="31" spans="1:41" ht="177.75" customHeight="1" x14ac:dyDescent="0.2">
      <c r="A31" s="413" t="s">
        <v>427</v>
      </c>
      <c r="B31" s="208" t="s">
        <v>221</v>
      </c>
      <c r="C31" s="208"/>
      <c r="D31" s="208" t="s">
        <v>45</v>
      </c>
      <c r="E31" s="246" t="s">
        <v>306</v>
      </c>
      <c r="F31" s="208" t="s">
        <v>362</v>
      </c>
      <c r="G31" s="209">
        <v>1</v>
      </c>
      <c r="H31" s="196" t="str">
        <f>IF(G31&lt;=0,"",IF(G31&lt;=2,"Muy Baja",IF(G31&lt;=24,"Baja",IF(G31&lt;=500,"Media",IF(G31&lt;=5000,"Alta","Muy Alta")))))</f>
        <v>Muy Baja</v>
      </c>
      <c r="I31" s="221">
        <f>IF(H31="","",IF(H31="Muy Baja",0.2,IF(H31="Baja",0.4,IF(H31="Media",0.6,IF(H31="Alta",0.8,IF(H31="Muy Alta",1,))))))</f>
        <v>0.2</v>
      </c>
      <c r="J31" s="247" t="s">
        <v>262</v>
      </c>
      <c r="K31" s="221" t="str">
        <f>IF(NOT(ISERROR(MATCH(J31,'[7]Tabla Impacto'!$B$221:$B$223,0))),'[7]Tabla Impacto'!$F$223&amp;"Por favor no seleccionar los criterios de impacto(Afectación Económica o presupuestal y Pérdida Reputacional)",J31)</f>
        <v xml:space="preserve">     El riesgo afecta la imagen de alguna área de la organización</v>
      </c>
      <c r="L31" s="196" t="str">
        <f>IF(OR(K31='[7]Tabla Impacto'!$C$11,K31='[7]Tabla Impacto'!$D$11),"Leve",IF(OR(K31='[7]Tabla Impacto'!$C$12,K31='[7]Tabla Impacto'!$D$12),"Menor",IF(OR(K31='[7]Tabla Impacto'!$C$13,K31='[7]Tabla Impacto'!$D$13),"Moderado",IF(OR(K31='[7]Tabla Impacto'!$C$14,K31='[7]Tabla Impacto'!$D$14),"Mayor",IF(OR(K31='[7]Tabla Impacto'!$C$15,K31='[7]Tabla Impacto'!$D$15),"Catastrófico","")))))</f>
        <v>Leve</v>
      </c>
      <c r="M31" s="221">
        <f>IF(L31="","",IF(L31="Leve",0.2,IF(L31="Menor",0.4,IF(L31="Moderado",0.6,IF(L31="Mayor",0.8,IF(L31="Catastrófico",1,))))))</f>
        <v>0.2</v>
      </c>
      <c r="N31" s="200"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Bajo</v>
      </c>
      <c r="O31" s="307">
        <v>22</v>
      </c>
      <c r="P31" s="201" t="s">
        <v>103</v>
      </c>
      <c r="Q31" s="202" t="str">
        <f t="shared" si="22"/>
        <v>Probabilidad</v>
      </c>
      <c r="R31" s="203" t="s">
        <v>6</v>
      </c>
      <c r="S31" s="203" t="s">
        <v>215</v>
      </c>
      <c r="T31" s="204" t="str">
        <f t="shared" ref="T31:T40" si="49">IF(AND(R31="Preventivo",S31="Automático"),"50%",IF(AND(R31="Preventivo",S31="Manual"),"40%",IF(AND(R31="Detectivo",S31="Automático"),"40%",IF(AND(R31="Detectivo",S31="Manual"),"30%",IF(AND(R31="Correctivo",S31="Automático"),"35%",IF(AND(R31="Correctivo",S31="Manual"),"25%",""))))))</f>
        <v>40%</v>
      </c>
      <c r="U31" s="203" t="s">
        <v>216</v>
      </c>
      <c r="V31" s="203" t="s">
        <v>217</v>
      </c>
      <c r="W31" s="203" t="s">
        <v>218</v>
      </c>
      <c r="X31" s="201" t="s">
        <v>428</v>
      </c>
      <c r="Y31" s="205">
        <f>IFERROR(IF(Q31="Probabilidad",(I31-(+I31*T31)),IF(Q31="Impacto",I31,"")),"")</f>
        <v>0.12</v>
      </c>
      <c r="Z31" s="206" t="str">
        <f t="shared" ref="Z31:Z38" si="50">IFERROR(IF(Y31="","",IF(Y31&lt;=0.2,"Muy Baja",IF(Y31&lt;=0.4,"Baja",IF(Y31&lt;=0.6,"Media",IF(Y31&lt;=0.8,"Alta","Muy Alta"))))),"")</f>
        <v>Muy Baja</v>
      </c>
      <c r="AA31" s="204">
        <f t="shared" ref="AA31:AA38" si="51">+Y31</f>
        <v>0.12</v>
      </c>
      <c r="AB31" s="206" t="str">
        <f t="shared" ref="AB31:AB38" si="52">IFERROR(IF(AC31="","",IF(AC31&lt;=0.2,"Leve",IF(AC31&lt;=0.4,"Menor",IF(AC31&lt;=0.6,"Moderado",IF(AC31&lt;=0.8,"Mayor","Catastrófico"))))),"")</f>
        <v>Leve</v>
      </c>
      <c r="AC31" s="204">
        <f>IFERROR(IF(Q31="Impacto",(M31-(+M31*T31)),IF(Q31="Probabilidad",M31,"")),"")</f>
        <v>0.2</v>
      </c>
      <c r="AD31" s="207" t="str">
        <f t="shared" ref="AD31:AD38" si="53">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Bajo</v>
      </c>
      <c r="AE31" s="203" t="s">
        <v>28</v>
      </c>
      <c r="AF31" s="208"/>
      <c r="AG31" s="208"/>
      <c r="AH31" s="210"/>
      <c r="AI31" s="210"/>
      <c r="AJ31" s="208"/>
      <c r="AK31" s="209"/>
      <c r="AL31" s="248" t="s">
        <v>429</v>
      </c>
      <c r="AM31" s="18">
        <v>16</v>
      </c>
      <c r="AN31" s="18"/>
      <c r="AO31" s="18"/>
    </row>
    <row r="32" spans="1:41" ht="104.25" customHeight="1" x14ac:dyDescent="0.2">
      <c r="A32" s="414"/>
      <c r="B32" s="171" t="s">
        <v>213</v>
      </c>
      <c r="C32" s="171"/>
      <c r="D32" s="171" t="s">
        <v>584</v>
      </c>
      <c r="E32" s="262" t="s">
        <v>585</v>
      </c>
      <c r="F32" s="171" t="s">
        <v>3</v>
      </c>
      <c r="G32" s="187">
        <v>365</v>
      </c>
      <c r="H32" s="196" t="str">
        <f>IF(G32&lt;=0,"",IF(G32&lt;=2,"Muy Baja",IF(G32&lt;=24,"Baja",IF(G32&lt;=500,"Media",IF(G32&lt;=5000,"Alta","Muy Alta")))))</f>
        <v>Media</v>
      </c>
      <c r="I32" s="169">
        <f>IF(H32="","",IF(H32="Muy Baja",0.2,IF(H32="Baja",0.4,IF(H32="Media",0.6,IF(H32="Alta",0.8,IF(H32="Muy Alta",1,))))))</f>
        <v>0.6</v>
      </c>
      <c r="J32" s="165" t="s">
        <v>223</v>
      </c>
      <c r="K32" s="166" t="str">
        <f>IF(NOT(ISERROR(MATCH(J32,'[7]Tabla Impacto'!$B$221:$B$223,0))),'[7]Tabla Impacto'!$F$223&amp;"Por favor no seleccionar los criterios de impacto(Afectación Económica o presupuestal y Pérdida Reputacional)",J32)</f>
        <v xml:space="preserve">     El riesgo afecta la imagen de la entidad con algunos usuarios de relevancia frente al logro de los objetivos</v>
      </c>
      <c r="L32" s="167" t="str">
        <f>IF(OR(K32='[7]Tabla Impacto'!$C$11,K32='[7]Tabla Impacto'!$D$11),"Leve",IF(OR(K32='[7]Tabla Impacto'!$C$12,K32='[7]Tabla Impacto'!$D$12),"Menor",IF(OR(K32='[7]Tabla Impacto'!$C$13,K32='[7]Tabla Impacto'!$D$13),"Moderado",IF(OR(K32='[7]Tabla Impacto'!$C$14,K32='[7]Tabla Impacto'!$D$14),"Mayor",IF(OR(K32='[7]Tabla Impacto'!$C$15,K32='[7]Tabla Impacto'!$D$15),"Catastrófico","")))))</f>
        <v>Moderado</v>
      </c>
      <c r="M32" s="169">
        <f>IF(L32="","",IF(L32="Leve",0.2,IF(L32="Menor",0.4,IF(L32="Moderado",0.6,IF(L32="Mayor",0.8,IF(L32="Catastrófico",1,))))))</f>
        <v>0.6</v>
      </c>
      <c r="N32" s="163"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Moderado</v>
      </c>
      <c r="O32" s="307">
        <v>23</v>
      </c>
      <c r="P32" s="201" t="s">
        <v>586</v>
      </c>
      <c r="Q32" s="38" t="str">
        <f t="shared" si="22"/>
        <v>Probabilidad</v>
      </c>
      <c r="R32" s="39" t="s">
        <v>6</v>
      </c>
      <c r="S32" s="39" t="s">
        <v>215</v>
      </c>
      <c r="T32" s="40" t="str">
        <f>IF(AND(R32="Preventivo",S32="Automático"),"50%",IF(AND(R32="Preventivo",S32="Manual"),"40%",IF(AND(R32="Detectivo",S32="Automático"),"40%",IF(AND(R32="Detectivo",S32="Manual"),"30%",IF(AND(R32="Correctivo",S32="Automático"),"35%",IF(AND(R32="Correctivo",S32="Manual"),"25%",""))))))</f>
        <v>40%</v>
      </c>
      <c r="U32" s="41" t="s">
        <v>216</v>
      </c>
      <c r="V32" s="42" t="s">
        <v>217</v>
      </c>
      <c r="W32" s="43" t="s">
        <v>218</v>
      </c>
      <c r="X32" s="3" t="s">
        <v>587</v>
      </c>
      <c r="Y32" s="32">
        <f>IFERROR(IF(Q32="Probabilidad",(I32-(+I32*T32)),IF(Q32="Impacto",I32,"")),"")</f>
        <v>0.36</v>
      </c>
      <c r="Z32" s="44" t="str">
        <f>IFERROR(IF(Y32="","",IF(Y32&lt;=0.2,"Muy Baja",IF(Y32&lt;=0.4,"Baja",IF(Y32&lt;=0.6,"Media",IF(Y32&lt;=0.8,"Alta","Muy Alta"))))),"")</f>
        <v>Baja</v>
      </c>
      <c r="AA32" s="204">
        <f>+Y32</f>
        <v>0.36</v>
      </c>
      <c r="AB32" s="206" t="str">
        <f>IFERROR(IF(AC32="","",IF(AC32&lt;=0.2,"Leve",IF(AC32&lt;=0.4,"Menor",IF(AC32&lt;=0.6,"Moderado",IF(AC32&lt;=0.8,"Mayor","Catastrófico"))))),"")</f>
        <v>Moderado</v>
      </c>
      <c r="AC32" s="204">
        <f>IFERROR(IF(Q32="Impacto",(M32-(+M32*T32)),IF(Q32="Probabilidad",M32,"")),"")</f>
        <v>0.6</v>
      </c>
      <c r="AD32" s="207" t="str">
        <f>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Moderado</v>
      </c>
      <c r="AE32" s="203" t="s">
        <v>17</v>
      </c>
      <c r="AF32" s="208"/>
      <c r="AG32" s="159"/>
      <c r="AH32" s="120"/>
      <c r="AI32" s="120"/>
      <c r="AJ32" s="208"/>
      <c r="AK32" s="209"/>
      <c r="AL32" s="248" t="s">
        <v>588</v>
      </c>
      <c r="AM32" s="18"/>
      <c r="AN32" s="18"/>
      <c r="AO32" s="18"/>
    </row>
    <row r="33" spans="1:41" ht="140.25" x14ac:dyDescent="0.2">
      <c r="A33" s="445" t="s">
        <v>430</v>
      </c>
      <c r="B33" s="208" t="s">
        <v>10</v>
      </c>
      <c r="C33" s="201" t="s">
        <v>431</v>
      </c>
      <c r="D33" s="208" t="s">
        <v>325</v>
      </c>
      <c r="E33" s="235" t="s">
        <v>432</v>
      </c>
      <c r="F33" s="208" t="s">
        <v>362</v>
      </c>
      <c r="G33" s="209">
        <v>1980</v>
      </c>
      <c r="H33" s="196" t="str">
        <f>IF(G33&lt;=0,"",IF(G33&lt;=2,"Muy Baja",IF(G33&lt;=24,"Baja",IF(G33&lt;=500,"Media",IF(G33&lt;=5000,"Alta","Muy Alta")))))</f>
        <v>Alta</v>
      </c>
      <c r="I33" s="221">
        <f>IF(H33="","",IF(H33="Muy Baja",0.2,IF(H33="Baja",0.4,IF(H33="Media",0.6,IF(H33="Alta",0.8,IF(H33="Muy Alta",1,))))))</f>
        <v>0.8</v>
      </c>
      <c r="J33" s="247" t="s">
        <v>231</v>
      </c>
      <c r="K33" s="221" t="str">
        <f>IF(NOT(ISERROR(MATCH(J33,'[8]Tabla Impacto'!$B$221:$B$223,0))),'[8]Tabla Impacto'!$F$223&amp;"Por favor no seleccionar los criterios de impacto(Afectación Económica o presupuestal y Pérdida Reputacional)",J33)</f>
        <v xml:space="preserve">     Entre 10 y 50 SMLMV </v>
      </c>
      <c r="L33" s="196" t="str">
        <f>IF(OR(K33='[8]Tabla Impacto'!$C$11,K33='[8]Tabla Impacto'!$D$11),"Leve",IF(OR(K33='[8]Tabla Impacto'!$C$12,K33='[8]Tabla Impacto'!$D$12),"Menor",IF(OR(K33='[8]Tabla Impacto'!$C$13,K33='[8]Tabla Impacto'!$D$13),"Moderado",IF(OR(K33='[8]Tabla Impacto'!$C$14,K33='[8]Tabla Impacto'!$D$14),"Mayor",IF(OR(K33='[8]Tabla Impacto'!$C$15,K33='[8]Tabla Impacto'!$D$15),"Catastrófico","")))))</f>
        <v>Menor</v>
      </c>
      <c r="M33" s="221">
        <f>IF(L33="","",IF(L33="Leve",0.2,IF(L33="Menor",0.4,IF(L33="Moderado",0.6,IF(L33="Mayor",0.8,IF(L33="Catastrófico",1,))))))</f>
        <v>0.4</v>
      </c>
      <c r="N33" s="200" t="str">
        <f>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Moderado</v>
      </c>
      <c r="O33" s="307">
        <v>24</v>
      </c>
      <c r="P33" s="249" t="s">
        <v>37</v>
      </c>
      <c r="Q33" s="202" t="str">
        <f>IF(OR(R33="Preventivo",R33="Detectivo"),"Probabilidad",IF(R33="Correctivo","Impacto",""))</f>
        <v>Probabilidad</v>
      </c>
      <c r="R33" s="203" t="s">
        <v>6</v>
      </c>
      <c r="S33" s="203" t="s">
        <v>215</v>
      </c>
      <c r="T33" s="204" t="str">
        <f t="shared" si="49"/>
        <v>40%</v>
      </c>
      <c r="U33" s="203" t="s">
        <v>216</v>
      </c>
      <c r="V33" s="203" t="s">
        <v>217</v>
      </c>
      <c r="W33" s="203" t="s">
        <v>218</v>
      </c>
      <c r="X33" s="201" t="s">
        <v>307</v>
      </c>
      <c r="Y33" s="205">
        <f>IFERROR(IF(Q33="Probabilidad",(I33-(+I33*T33)),IF(Q33="Impacto",I33,"")),"")</f>
        <v>0.48</v>
      </c>
      <c r="Z33" s="206" t="str">
        <f t="shared" si="50"/>
        <v>Media</v>
      </c>
      <c r="AA33" s="204">
        <f t="shared" si="51"/>
        <v>0.48</v>
      </c>
      <c r="AB33" s="206" t="str">
        <f t="shared" si="52"/>
        <v>Menor</v>
      </c>
      <c r="AC33" s="204">
        <f>IFERROR(IF(Q33="Impacto",(M33-(+M33*T33)),IF(Q33="Probabilidad",M33,"")),"")</f>
        <v>0.4</v>
      </c>
      <c r="AD33" s="207" t="str">
        <f t="shared" si="53"/>
        <v>Moderado</v>
      </c>
      <c r="AE33" s="203" t="s">
        <v>17</v>
      </c>
      <c r="AF33" s="208"/>
      <c r="AG33" s="208"/>
      <c r="AH33" s="210"/>
      <c r="AI33" s="210"/>
      <c r="AJ33" s="208"/>
      <c r="AK33" s="209"/>
      <c r="AL33" s="201" t="s">
        <v>433</v>
      </c>
      <c r="AM33" s="18">
        <v>1</v>
      </c>
      <c r="AN33" s="18"/>
      <c r="AO33" s="18"/>
    </row>
    <row r="34" spans="1:41" ht="78" x14ac:dyDescent="0.2">
      <c r="A34" s="446"/>
      <c r="B34" s="416" t="s">
        <v>10</v>
      </c>
      <c r="C34" s="447" t="s">
        <v>13</v>
      </c>
      <c r="D34" s="416" t="s">
        <v>14</v>
      </c>
      <c r="E34" s="537" t="s">
        <v>38</v>
      </c>
      <c r="F34" s="416" t="s">
        <v>362</v>
      </c>
      <c r="G34" s="412">
        <f>365*30</f>
        <v>10950</v>
      </c>
      <c r="H34" s="420" t="str">
        <f>IF(F34&lt;=0,"",IF(F34&lt;=2,"Muy Baja",IF(F34&lt;=24,"Baja",IF(F34&lt;=500,"Media",IF(F34&lt;=5000,"Alta","Muy Alta")))))</f>
        <v>Muy Alta</v>
      </c>
      <c r="I34" s="418">
        <f>IF(H34="","",IF(H34="Muy Baja",0.2,IF(H34="Baja",0.4,IF(H34="Media",0.6,IF(H34="Alta",0.8,IF(H34="Muy Alta",1,))))))</f>
        <v>1</v>
      </c>
      <c r="J34" s="419" t="s">
        <v>301</v>
      </c>
      <c r="K34" s="418" t="str">
        <f>IF(NOT(ISERROR(MATCH(J34,'[8]Tabla Impacto'!$B$221:$B$223,0))),'[8]Tabla Impacto'!$F$223&amp;"Por favor no seleccionar los criterios de impacto(Afectación Económica o presupuestal y Pérdida Reputacional)",J34)</f>
        <v xml:space="preserve">     Entre 50 y 100 SMLMV </v>
      </c>
      <c r="L34" s="420" t="str">
        <f>IF(OR(K34='[8]Tabla Impacto'!$C$11,K34='[8]Tabla Impacto'!$D$11),"Leve",IF(OR(K34='[8]Tabla Impacto'!$C$12,K34='[8]Tabla Impacto'!$D$12),"Menor",IF(OR(K34='[8]Tabla Impacto'!$C$13,K34='[8]Tabla Impacto'!$D$13),"Moderado",IF(OR(K34='[8]Tabla Impacto'!$C$14,K34='[8]Tabla Impacto'!$D$14),"Mayor",IF(OR(K34='[8]Tabla Impacto'!$C$15,K34='[8]Tabla Impacto'!$D$15),"Catastrófico","")))))</f>
        <v>Moderado</v>
      </c>
      <c r="M34" s="418">
        <f>IF(L34="","",IF(L34="Leve",0.2,IF(L34="Menor",0.4,IF(L34="Moderado",0.6,IF(L34="Mayor",0.8,IF(L34="Catastrófico",1,))))))</f>
        <v>0.6</v>
      </c>
      <c r="N34" s="421"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307">
        <v>25</v>
      </c>
      <c r="P34" s="249" t="s">
        <v>434</v>
      </c>
      <c r="Q34" s="202" t="str">
        <f>IF(OR(R34="Preventivo",R34="Detectivo"),"Probabilidad",IF(R34="Correctivo","Impacto",""))</f>
        <v>Impacto</v>
      </c>
      <c r="R34" s="203" t="s">
        <v>7</v>
      </c>
      <c r="S34" s="203" t="s">
        <v>215</v>
      </c>
      <c r="T34" s="204" t="str">
        <f t="shared" si="49"/>
        <v>25%</v>
      </c>
      <c r="U34" s="203" t="s">
        <v>219</v>
      </c>
      <c r="V34" s="203" t="s">
        <v>217</v>
      </c>
      <c r="W34" s="203" t="s">
        <v>218</v>
      </c>
      <c r="X34" s="201" t="s">
        <v>310</v>
      </c>
      <c r="Y34" s="205">
        <f>IFERROR(IF(Q34="Probabilidad",(I34-(+I34*T34)),IF(Q34="Impacto",I34,"")),"")</f>
        <v>1</v>
      </c>
      <c r="Z34" s="206" t="str">
        <f t="shared" si="50"/>
        <v>Muy Alta</v>
      </c>
      <c r="AA34" s="204">
        <f t="shared" si="51"/>
        <v>1</v>
      </c>
      <c r="AB34" s="206" t="str">
        <f t="shared" si="52"/>
        <v>Moderado</v>
      </c>
      <c r="AC34" s="204">
        <f>IFERROR(IF(Q34="Impacto",(M34-(+M34*T34)),IF(Q34="Probabilidad",M34,"")),"")</f>
        <v>0.44999999999999996</v>
      </c>
      <c r="AD34" s="207" t="str">
        <f t="shared" si="53"/>
        <v>Alto</v>
      </c>
      <c r="AE34" s="203" t="s">
        <v>12</v>
      </c>
      <c r="AF34" s="208" t="s">
        <v>435</v>
      </c>
      <c r="AG34" s="209" t="s">
        <v>14</v>
      </c>
      <c r="AH34" s="210" t="s">
        <v>161</v>
      </c>
      <c r="AI34" s="210" t="s">
        <v>145</v>
      </c>
      <c r="AJ34" s="208"/>
      <c r="AK34" s="209" t="s">
        <v>147</v>
      </c>
      <c r="AL34" s="250" t="s">
        <v>326</v>
      </c>
      <c r="AM34" s="18">
        <v>2</v>
      </c>
      <c r="AN34" s="18"/>
      <c r="AO34" s="18"/>
    </row>
    <row r="35" spans="1:41" ht="63.75" x14ac:dyDescent="0.2">
      <c r="A35" s="446"/>
      <c r="B35" s="416"/>
      <c r="C35" s="447"/>
      <c r="D35" s="416"/>
      <c r="E35" s="538"/>
      <c r="F35" s="416"/>
      <c r="G35" s="412"/>
      <c r="H35" s="420"/>
      <c r="I35" s="418"/>
      <c r="J35" s="419"/>
      <c r="K35" s="418"/>
      <c r="L35" s="420"/>
      <c r="M35" s="418"/>
      <c r="N35" s="421"/>
      <c r="O35" s="307">
        <v>26</v>
      </c>
      <c r="P35" s="249" t="s">
        <v>93</v>
      </c>
      <c r="Q35" s="202" t="str">
        <f>IF(OR(R35="Preventivo",R35="Detectivo"),"Probabilidad",IF(R35="Correctivo","Impacto",""))</f>
        <v>Probabilidad</v>
      </c>
      <c r="R35" s="203" t="s">
        <v>6</v>
      </c>
      <c r="S35" s="203" t="s">
        <v>215</v>
      </c>
      <c r="T35" s="204" t="str">
        <f t="shared" si="49"/>
        <v>40%</v>
      </c>
      <c r="U35" s="203" t="s">
        <v>216</v>
      </c>
      <c r="V35" s="203" t="s">
        <v>217</v>
      </c>
      <c r="W35" s="203" t="s">
        <v>218</v>
      </c>
      <c r="X35" s="201" t="s">
        <v>311</v>
      </c>
      <c r="Y35" s="205">
        <f>IFERROR(IF(AND(Q34="Probabilidad",Q35="Probabilidad"),(AA34-(+AA34*T35)),IF(Q35="Probabilidad",(I34-(+I34*T35)),IF(Q35="Impacto",AA34,""))),"")</f>
        <v>0.6</v>
      </c>
      <c r="Z35" s="206" t="str">
        <f t="shared" si="50"/>
        <v>Media</v>
      </c>
      <c r="AA35" s="204">
        <f t="shared" si="51"/>
        <v>0.6</v>
      </c>
      <c r="AB35" s="206" t="str">
        <f t="shared" si="52"/>
        <v>Moderado</v>
      </c>
      <c r="AC35" s="204">
        <f>IFERROR(IF(AND(Q34="Impacto",Q35="Impacto"),(AC34-(+AC34*T35)),IF(Q35="Impacto",($N$16-(+$N$16*T35)),IF(Q35="Probabilidad",AC34,""))),"")</f>
        <v>0.44999999999999996</v>
      </c>
      <c r="AD35" s="207" t="str">
        <f t="shared" si="53"/>
        <v>Moderado</v>
      </c>
      <c r="AE35" s="203"/>
      <c r="AF35" s="208"/>
      <c r="AG35" s="209"/>
      <c r="AH35" s="210"/>
      <c r="AI35" s="210"/>
      <c r="AJ35" s="208"/>
      <c r="AK35" s="209"/>
      <c r="AL35" s="250" t="s">
        <v>326</v>
      </c>
      <c r="AM35" s="18">
        <v>3</v>
      </c>
      <c r="AN35" s="18"/>
      <c r="AO35" s="18"/>
    </row>
    <row r="36" spans="1:41" ht="127.5" x14ac:dyDescent="0.2">
      <c r="A36" s="446"/>
      <c r="B36" s="208" t="s">
        <v>378</v>
      </c>
      <c r="C36" s="201" t="s">
        <v>90</v>
      </c>
      <c r="D36" s="208" t="s">
        <v>92</v>
      </c>
      <c r="E36" s="251" t="s">
        <v>91</v>
      </c>
      <c r="F36" s="208" t="s">
        <v>362</v>
      </c>
      <c r="G36" s="209">
        <v>25</v>
      </c>
      <c r="H36" s="196" t="str">
        <f>IF(G36&lt;=0,"",IF(G36&lt;=2,"Muy Baja",IF(G36&lt;=24,"Baja",IF(G36&lt;=500,"Media",IF(G36&lt;=5000,"Alta","Muy Alta")))))</f>
        <v>Media</v>
      </c>
      <c r="I36" s="221">
        <f>IF(H36="","",IF(H36="Muy Baja",0.2,IF(H36="Baja",0.4,IF(H36="Media",0.6,IF(H36="Alta",0.8,IF(H36="Muy Alta",1,))))))</f>
        <v>0.6</v>
      </c>
      <c r="J36" s="247" t="s">
        <v>232</v>
      </c>
      <c r="K36" s="221" t="str">
        <f>IF(NOT(ISERROR(MATCH(J36,'[8]Tabla Impacto'!$B$221:$B$223,0))),'[8]Tabla Impacto'!$F$223&amp;"Por favor no seleccionar los criterios de impacto(Afectación Económica o presupuestal y Pérdida Reputacional)",J36)</f>
        <v xml:space="preserve">     Afectación menor a 10 SMLMV .</v>
      </c>
      <c r="L36" s="196" t="str">
        <f>IF(OR(K36='[8]Tabla Impacto'!$C$11,K36='[8]Tabla Impacto'!$D$11),"Leve",IF(OR(K36='[8]Tabla Impacto'!$C$12,K36='[8]Tabla Impacto'!$D$12),"Menor",IF(OR(K36='[8]Tabla Impacto'!$C$13,K36='[8]Tabla Impacto'!$D$13),"Moderado",IF(OR(K36='[8]Tabla Impacto'!$C$14,K36='[8]Tabla Impacto'!$D$14),"Mayor",IF(OR(K36='[8]Tabla Impacto'!$C$15,K36='[8]Tabla Impacto'!$D$15),"Catastrófico","")))))</f>
        <v>Leve</v>
      </c>
      <c r="M36" s="221">
        <f>IF(L36="","",IF(L36="Leve",0.2,IF(L36="Menor",0.4,IF(L36="Moderado",0.6,IF(L36="Mayor",0.8,IF(L36="Catastrófico",1,))))))</f>
        <v>0.2</v>
      </c>
      <c r="N36" s="200"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307">
        <v>27</v>
      </c>
      <c r="P36" s="249" t="s">
        <v>308</v>
      </c>
      <c r="Q36" s="202" t="str">
        <f>IF(OR(R36="Preventivo",R36="Detectivo"),"Probabilidad",IF(R36="Correctivo","Impacto",""))</f>
        <v>Probabilidad</v>
      </c>
      <c r="R36" s="203" t="s">
        <v>6</v>
      </c>
      <c r="S36" s="203" t="s">
        <v>215</v>
      </c>
      <c r="T36" s="204" t="str">
        <f t="shared" si="49"/>
        <v>40%</v>
      </c>
      <c r="U36" s="203" t="s">
        <v>216</v>
      </c>
      <c r="V36" s="203" t="s">
        <v>217</v>
      </c>
      <c r="W36" s="203" t="s">
        <v>218</v>
      </c>
      <c r="X36" s="252" t="s">
        <v>309</v>
      </c>
      <c r="Y36" s="205">
        <f>IFERROR(IF(Q36="Probabilidad",(I36-(+I36*T36)),IF(Q36="Impacto",I36,"")),"")</f>
        <v>0.36</v>
      </c>
      <c r="Z36" s="206" t="str">
        <f t="shared" si="50"/>
        <v>Baja</v>
      </c>
      <c r="AA36" s="204">
        <f t="shared" si="51"/>
        <v>0.36</v>
      </c>
      <c r="AB36" s="206" t="str">
        <f t="shared" si="52"/>
        <v>Leve</v>
      </c>
      <c r="AC36" s="204">
        <f>IFERROR(IF(Q36="Impacto",(M36-(+M36*T36)),IF(Q36="Probabilidad",M36,"")),"")</f>
        <v>0.2</v>
      </c>
      <c r="AD36" s="207" t="str">
        <f t="shared" si="53"/>
        <v>Bajo</v>
      </c>
      <c r="AE36" s="203" t="s">
        <v>17</v>
      </c>
      <c r="AF36" s="208"/>
      <c r="AG36" s="209"/>
      <c r="AH36" s="210"/>
      <c r="AI36" s="210"/>
      <c r="AJ36" s="208"/>
      <c r="AK36" s="209"/>
      <c r="AL36" s="440" t="s">
        <v>544</v>
      </c>
      <c r="AM36" s="18">
        <v>4</v>
      </c>
      <c r="AN36" s="18"/>
      <c r="AO36" s="18"/>
    </row>
    <row r="37" spans="1:41" ht="76.5" x14ac:dyDescent="0.2">
      <c r="A37" s="446"/>
      <c r="B37" s="416" t="s">
        <v>213</v>
      </c>
      <c r="C37" s="416" t="s">
        <v>312</v>
      </c>
      <c r="D37" s="416" t="s">
        <v>14</v>
      </c>
      <c r="E37" s="436" t="s">
        <v>94</v>
      </c>
      <c r="F37" s="416" t="s">
        <v>4</v>
      </c>
      <c r="G37" s="412">
        <f>365*8</f>
        <v>2920</v>
      </c>
      <c r="H37" s="420" t="str">
        <f>IF(G37&lt;=0,"",IF(G37&lt;=2,"Muy Baja",IF(G37&lt;=24,"Baja",IF(G37&lt;=500,"Media",IF(G37&lt;=5000,"Alta","Muy Alta")))))</f>
        <v>Alta</v>
      </c>
      <c r="I37" s="418">
        <f>IF(H37="","",IF(H37="Muy Baja",0.2,IF(H37="Baja",0.4,IF(H37="Media",0.6,IF(H37="Alta",0.8,IF(H37="Muy Alta",1,))))))</f>
        <v>0.8</v>
      </c>
      <c r="J37" s="419" t="s">
        <v>223</v>
      </c>
      <c r="K37" s="418" t="str">
        <f>IF(NOT(ISERROR(MATCH(J37,'[8]Tabla Impacto'!$B$221:$B$223,0))),'[8]Tabla Impacto'!$F$223&amp;"Por favor no seleccionar los criterios de impacto(Afectación Económica o presupuestal y Pérdida Reputacional)",J37)</f>
        <v xml:space="preserve">     El riesgo afecta la imagen de la entidad con algunos usuarios de relevancia frente al logro de los objetivos</v>
      </c>
      <c r="L37" s="420" t="str">
        <f>IF(OR(K37='[8]Tabla Impacto'!$C$11,K37='[8]Tabla Impacto'!$D$11),"Leve",IF(OR(K37='[8]Tabla Impacto'!$C$12,K37='[8]Tabla Impacto'!$D$12),"Menor",IF(OR(K37='[8]Tabla Impacto'!$C$13,K37='[8]Tabla Impacto'!$D$13),"Moderado",IF(OR(K37='[8]Tabla Impacto'!$C$14,K37='[8]Tabla Impacto'!$D$14),"Mayor",IF(OR(K37='[8]Tabla Impacto'!$C$15,K37='[8]Tabla Impacto'!$D$15),"Catastrófico","")))))</f>
        <v>Moderado</v>
      </c>
      <c r="M37" s="418">
        <f>IF(L37="","",IF(L37="Leve",0.2,IF(L37="Menor",0.4,IF(L37="Moderado",0.6,IF(L37="Mayor",0.8,IF(L37="Catastrófico",1,))))))</f>
        <v>0.6</v>
      </c>
      <c r="N37" s="421"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Alto</v>
      </c>
      <c r="O37" s="307">
        <v>28</v>
      </c>
      <c r="P37" s="249" t="s">
        <v>436</v>
      </c>
      <c r="Q37" s="202" t="str">
        <f t="shared" ref="Q37:Q68" si="54">IF(OR(R37="Preventivo",R37="Detectivo"),"Probabilidad",IF(R37="Correctivo","Impacto",""))</f>
        <v>Probabilidad</v>
      </c>
      <c r="R37" s="203" t="s">
        <v>6</v>
      </c>
      <c r="S37" s="203" t="s">
        <v>215</v>
      </c>
      <c r="T37" s="204" t="str">
        <f t="shared" si="49"/>
        <v>40%</v>
      </c>
      <c r="U37" s="203" t="s">
        <v>216</v>
      </c>
      <c r="V37" s="203" t="s">
        <v>217</v>
      </c>
      <c r="W37" s="203" t="s">
        <v>218</v>
      </c>
      <c r="X37" s="201" t="s">
        <v>313</v>
      </c>
      <c r="Y37" s="205">
        <f>IFERROR(IF(Q37="Probabilidad",(I37-(+I37*T37)),IF(Q37="Impacto",I37,"")),"")</f>
        <v>0.48</v>
      </c>
      <c r="Z37" s="206" t="str">
        <f t="shared" si="50"/>
        <v>Media</v>
      </c>
      <c r="AA37" s="204">
        <f t="shared" si="51"/>
        <v>0.48</v>
      </c>
      <c r="AB37" s="206" t="str">
        <f t="shared" si="52"/>
        <v>Moderado</v>
      </c>
      <c r="AC37" s="204">
        <f>IFERROR(IF(Q37="Impacto",(M37-(+M37*T37)),IF(Q37="Probabilidad",M37,"")),"")</f>
        <v>0.6</v>
      </c>
      <c r="AD37" s="207" t="str">
        <f t="shared" si="53"/>
        <v>Moderado</v>
      </c>
      <c r="AE37" s="415" t="s">
        <v>17</v>
      </c>
      <c r="AF37" s="208"/>
      <c r="AG37" s="209"/>
      <c r="AH37" s="210"/>
      <c r="AI37" s="210"/>
      <c r="AJ37" s="208"/>
      <c r="AK37" s="209"/>
      <c r="AL37" s="441"/>
      <c r="AM37" s="18">
        <v>5</v>
      </c>
      <c r="AN37" s="18"/>
      <c r="AO37" s="18"/>
    </row>
    <row r="38" spans="1:41" ht="114.75" x14ac:dyDescent="0.2">
      <c r="A38" s="446"/>
      <c r="B38" s="416"/>
      <c r="C38" s="416"/>
      <c r="D38" s="416"/>
      <c r="E38" s="436"/>
      <c r="F38" s="416"/>
      <c r="G38" s="412"/>
      <c r="H38" s="420"/>
      <c r="I38" s="418"/>
      <c r="J38" s="419"/>
      <c r="K38" s="418"/>
      <c r="L38" s="420"/>
      <c r="M38" s="418"/>
      <c r="N38" s="421"/>
      <c r="O38" s="307">
        <v>29</v>
      </c>
      <c r="P38" s="249" t="s">
        <v>437</v>
      </c>
      <c r="Q38" s="202" t="str">
        <f t="shared" si="54"/>
        <v>Probabilidad</v>
      </c>
      <c r="R38" s="203" t="s">
        <v>6</v>
      </c>
      <c r="S38" s="203" t="s">
        <v>215</v>
      </c>
      <c r="T38" s="204" t="str">
        <f t="shared" si="49"/>
        <v>40%</v>
      </c>
      <c r="U38" s="203" t="s">
        <v>216</v>
      </c>
      <c r="V38" s="203" t="s">
        <v>217</v>
      </c>
      <c r="W38" s="203" t="s">
        <v>218</v>
      </c>
      <c r="X38" s="201" t="s">
        <v>438</v>
      </c>
      <c r="Y38" s="205">
        <f>IFERROR(IF(AND(Q37="Probabilidad",Q38="Probabilidad"),(AA37-(+AA37*T38)),IF(Q38="Probabilidad",(I37-(+I37*T38)),IF(Q38="Impacto",AA37,""))),"")</f>
        <v>0.28799999999999998</v>
      </c>
      <c r="Z38" s="206" t="str">
        <f t="shared" si="50"/>
        <v>Baja</v>
      </c>
      <c r="AA38" s="204">
        <f t="shared" si="51"/>
        <v>0.28799999999999998</v>
      </c>
      <c r="AB38" s="206" t="str">
        <f t="shared" si="52"/>
        <v>Moderado</v>
      </c>
      <c r="AC38" s="204">
        <f>IFERROR(IF(AND(Q37="Impacto",Q38="Impacto"),(AC37-(+AC37*T38)),IF(Q38="Impacto",($N$16-(+$N$16*T38)),IF(Q38="Probabilidad",AC37,""))),"")</f>
        <v>0.6</v>
      </c>
      <c r="AD38" s="207" t="str">
        <f t="shared" si="53"/>
        <v>Moderado</v>
      </c>
      <c r="AE38" s="415"/>
      <c r="AF38" s="208"/>
      <c r="AG38" s="209"/>
      <c r="AH38" s="210"/>
      <c r="AI38" s="210"/>
      <c r="AJ38" s="208"/>
      <c r="AK38" s="209"/>
      <c r="AL38" s="441"/>
      <c r="AM38" s="18">
        <v>6</v>
      </c>
      <c r="AN38" s="18"/>
      <c r="AO38" s="18"/>
    </row>
    <row r="39" spans="1:41" ht="114.75" x14ac:dyDescent="0.2">
      <c r="A39" s="446"/>
      <c r="B39" s="208" t="s">
        <v>378</v>
      </c>
      <c r="C39" s="208" t="s">
        <v>95</v>
      </c>
      <c r="D39" s="208" t="s">
        <v>14</v>
      </c>
      <c r="E39" s="251" t="s">
        <v>439</v>
      </c>
      <c r="F39" s="208" t="s">
        <v>362</v>
      </c>
      <c r="G39" s="209">
        <v>12</v>
      </c>
      <c r="H39" s="196" t="str">
        <f>IF(G39&lt;=0,"",IF(G39&lt;=2,"Muy Baja",IF(G39&lt;=24,"Baja",IF(G39&lt;=500,"Media",IF(G39&lt;=5000,"Alta","Muy Alta")))))</f>
        <v>Baja</v>
      </c>
      <c r="I39" s="221">
        <f>IF(H39="","",IF(H39="Muy Baja",0.2,IF(H39="Baja",0.4,IF(H39="Media",0.6,IF(H39="Alta",0.8,IF(H39="Muy Alta",1,))))))</f>
        <v>0.4</v>
      </c>
      <c r="J39" s="247" t="s">
        <v>424</v>
      </c>
      <c r="K39" s="221" t="str">
        <f>IF(NOT(ISERROR(MATCH(J39,'[8]Tabla Impacto'!$B$221:$B$223,0))),'[8]Tabla Impacto'!$F$223&amp;"Por favor no seleccionar los criterios de impacto(Afectación Económica o presupuestal y Pérdida Reputacional)",J39)</f>
        <v xml:space="preserve">     El riesgo afecta la imagen de la entidad internamente, de conocimiento general, nivel interno, de junta directiva y accionistas y/o de proveedores</v>
      </c>
      <c r="L39" s="196" t="str">
        <f>IF(OR(K39='[8]Tabla Impacto'!$C$11,K39='[8]Tabla Impacto'!$D$11),"Leve",IF(OR(K39='[8]Tabla Impacto'!$C$12,K39='[8]Tabla Impacto'!$D$12),"Menor",IF(OR(K39='[8]Tabla Impacto'!$C$13,K39='[8]Tabla Impacto'!$D$13),"Moderado",IF(OR(K39='[8]Tabla Impacto'!$C$14,K39='[8]Tabla Impacto'!$D$14),"Mayor",IF(OR(K39='[8]Tabla Impacto'!$C$15,K39='[8]Tabla Impacto'!$D$15),"Catastrófico","")))))</f>
        <v/>
      </c>
      <c r="M39" s="221">
        <v>0.6</v>
      </c>
      <c r="N39" s="200"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307">
        <v>30</v>
      </c>
      <c r="P39" s="249" t="s">
        <v>96</v>
      </c>
      <c r="Q39" s="202" t="str">
        <f t="shared" si="54"/>
        <v>Probabilidad</v>
      </c>
      <c r="R39" s="203" t="s">
        <v>6</v>
      </c>
      <c r="S39" s="203" t="s">
        <v>215</v>
      </c>
      <c r="T39" s="204" t="str">
        <f t="shared" si="49"/>
        <v>40%</v>
      </c>
      <c r="U39" s="203" t="s">
        <v>216</v>
      </c>
      <c r="V39" s="203" t="s">
        <v>217</v>
      </c>
      <c r="W39" s="203" t="s">
        <v>218</v>
      </c>
      <c r="X39" s="201" t="s">
        <v>314</v>
      </c>
      <c r="Y39" s="205">
        <f>IFERROR(IF(Q39="Probabilidad",(I39-(+I39*T39)),IF(Q39="Impacto",I39,"")),"")</f>
        <v>0.24</v>
      </c>
      <c r="Z39" s="206" t="str">
        <f>IFERROR(IF(Y39="","",IF(Y39&lt;=0.2,"Muy Baja",IF(Y39&lt;=0.4,"Baja",IF(Y39&lt;=0.6,"Media",IF(Y39&lt;=0.8,"Alta","Muy Alta"))))),"")</f>
        <v>Baja</v>
      </c>
      <c r="AA39" s="204">
        <f>+Y39</f>
        <v>0.24</v>
      </c>
      <c r="AB39" s="206" t="str">
        <f>IFERROR(IF(AC39="","",IF(AC39&lt;=0.2,"Leve",IF(AC39&lt;=0.4,"Menor",IF(AC39&lt;=0.6,"Moderado",IF(AC39&lt;=0.8,"Mayor","Catastrófico"))))),"")</f>
        <v>Moderado</v>
      </c>
      <c r="AC39" s="204">
        <v>0.6</v>
      </c>
      <c r="AD39" s="207"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Moderado</v>
      </c>
      <c r="AE39" s="203" t="s">
        <v>17</v>
      </c>
      <c r="AF39" s="208"/>
      <c r="AG39" s="209"/>
      <c r="AH39" s="210"/>
      <c r="AI39" s="210"/>
      <c r="AJ39" s="208"/>
      <c r="AK39" s="209"/>
      <c r="AL39" s="441"/>
      <c r="AM39" s="18">
        <v>7</v>
      </c>
      <c r="AN39" s="18"/>
      <c r="AO39" s="18"/>
    </row>
    <row r="40" spans="1:41" ht="76.5" x14ac:dyDescent="0.2">
      <c r="A40" s="446"/>
      <c r="B40" s="208" t="s">
        <v>378</v>
      </c>
      <c r="C40" s="208" t="s">
        <v>97</v>
      </c>
      <c r="D40" s="208" t="s">
        <v>14</v>
      </c>
      <c r="E40" s="251" t="s">
        <v>440</v>
      </c>
      <c r="F40" s="208" t="s">
        <v>362</v>
      </c>
      <c r="G40" s="209">
        <v>12</v>
      </c>
      <c r="H40" s="196" t="str">
        <f>IF(G40&lt;=0,"",IF(G40&lt;=2,"Muy Baja",IF(G40&lt;=24,"Baja",IF(G40&lt;=500,"Media",IF(G40&lt;=5000,"Alta","Muy Alta")))))</f>
        <v>Baja</v>
      </c>
      <c r="I40" s="221">
        <f>IF(H40="","",IF(H40="Muy Baja",0.2,IF(H40="Baja",0.4,IF(H40="Media",0.6,IF(H40="Alta",0.8,IF(H40="Muy Alta",1,))))))</f>
        <v>0.4</v>
      </c>
      <c r="J40" s="247" t="s">
        <v>231</v>
      </c>
      <c r="K40" s="221" t="str">
        <f>IF(NOT(ISERROR(MATCH(J40,'[8]Tabla Impacto'!$B$221:$B$223,0))),'[8]Tabla Impacto'!$F$223&amp;"Por favor no seleccionar los criterios de impacto(Afectación Económica o presupuestal y Pérdida Reputacional)",J40)</f>
        <v xml:space="preserve">     Entre 10 y 50 SMLMV </v>
      </c>
      <c r="L40" s="196" t="str">
        <f>IF(OR(K40='[8]Tabla Impacto'!$C$11,K40='[8]Tabla Impacto'!$D$11),"Leve",IF(OR(K40='[8]Tabla Impacto'!$C$12,K40='[8]Tabla Impacto'!$D$12),"Menor",IF(OR(K40='[8]Tabla Impacto'!$C$13,K40='[8]Tabla Impacto'!$D$13),"Moderado",IF(OR(K40='[8]Tabla Impacto'!$C$14,K40='[8]Tabla Impacto'!$D$14),"Mayor",IF(OR(K40='[8]Tabla Impacto'!$C$15,K40='[8]Tabla Impacto'!$D$15),"Catastrófico","")))))</f>
        <v>Menor</v>
      </c>
      <c r="M40" s="221">
        <f>IF(L40="","",IF(L40="Leve",0.2,IF(L40="Menor",0.4,IF(L40="Moderado",0.6,IF(L40="Mayor",0.8,IF(L40="Catastrófico",1,))))))</f>
        <v>0.4</v>
      </c>
      <c r="N40" s="200"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307">
        <v>31</v>
      </c>
      <c r="P40" s="249" t="s">
        <v>441</v>
      </c>
      <c r="Q40" s="202" t="str">
        <f t="shared" si="54"/>
        <v>Probabilidad</v>
      </c>
      <c r="R40" s="203" t="s">
        <v>6</v>
      </c>
      <c r="S40" s="203" t="s">
        <v>215</v>
      </c>
      <c r="T40" s="204" t="str">
        <f t="shared" si="49"/>
        <v>40%</v>
      </c>
      <c r="U40" s="203" t="s">
        <v>216</v>
      </c>
      <c r="V40" s="203" t="s">
        <v>217</v>
      </c>
      <c r="W40" s="203" t="s">
        <v>218</v>
      </c>
      <c r="X40" s="252" t="s">
        <v>315</v>
      </c>
      <c r="Y40" s="205">
        <f>IFERROR(IF(Q40="Probabilidad",(I40-(+I40*T40)),IF(Q40="Impacto",I40,"")),"")</f>
        <v>0.24</v>
      </c>
      <c r="Z40" s="206" t="str">
        <f>IFERROR(IF(Y40="","",IF(Y40&lt;=0.2,"Muy Baja",IF(Y40&lt;=0.4,"Baja",IF(Y40&lt;=0.6,"Media",IF(Y40&lt;=0.8,"Alta","Muy Alta"))))),"")</f>
        <v>Baja</v>
      </c>
      <c r="AA40" s="204">
        <f>+Y40</f>
        <v>0.24</v>
      </c>
      <c r="AB40" s="206" t="str">
        <f>IFERROR(IF(AC40="","",IF(AC40&lt;=0.2,"Leve",IF(AC40&lt;=0.4,"Menor",IF(AC40&lt;=0.6,"Moderado",IF(AC40&lt;=0.8,"Mayor","Catastrófico"))))),"")</f>
        <v>Menor</v>
      </c>
      <c r="AC40" s="204">
        <f>IFERROR(IF(Q40="Impacto",(M40-(+M40*T40)),IF(Q40="Probabilidad",M40,"")),"")</f>
        <v>0.4</v>
      </c>
      <c r="AD40" s="207"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Moderado</v>
      </c>
      <c r="AE40" s="203" t="s">
        <v>17</v>
      </c>
      <c r="AF40" s="208"/>
      <c r="AG40" s="209"/>
      <c r="AH40" s="210"/>
      <c r="AI40" s="210"/>
      <c r="AJ40" s="208"/>
      <c r="AK40" s="209"/>
      <c r="AL40" s="442"/>
      <c r="AM40" s="18">
        <v>8</v>
      </c>
      <c r="AN40" s="18"/>
      <c r="AO40" s="18"/>
    </row>
    <row r="41" spans="1:41" ht="140.25" x14ac:dyDescent="0.2">
      <c r="A41" s="446"/>
      <c r="B41" s="416" t="s">
        <v>213</v>
      </c>
      <c r="C41" s="451" t="s">
        <v>316</v>
      </c>
      <c r="D41" s="416" t="s">
        <v>328</v>
      </c>
      <c r="E41" s="436" t="s">
        <v>317</v>
      </c>
      <c r="F41" s="416" t="s">
        <v>362</v>
      </c>
      <c r="G41" s="412">
        <v>1</v>
      </c>
      <c r="H41" s="420" t="str">
        <f>IF(G41&lt;=0,"",IF(G41&lt;=2,"Muy Baja",IF(G41&lt;=24,"Baja",IF(G41&lt;=500,"Media",IF(G41&lt;=5000,"Alta","Muy Alta")))))</f>
        <v>Muy Baja</v>
      </c>
      <c r="I41" s="418">
        <f>IF(H41="","",IF(H41="Muy Baja",0.2,IF(H41="Baja",0.4,IF(H41="Media",0.6,IF(H41="Alta",0.8,IF(H41="Muy Alta",1,))))))</f>
        <v>0.2</v>
      </c>
      <c r="J41" s="419" t="s">
        <v>223</v>
      </c>
      <c r="K41" s="418" t="str">
        <f>IF(NOT(ISERROR(MATCH(J41,'[8]Tabla Impacto'!$B$221:$B$223,0))),'[8]Tabla Impacto'!$F$223&amp;"Por favor no seleccionar los criterios de impacto(Afectación Económica o presupuestal y Pérdida Reputacional)",J41)</f>
        <v xml:space="preserve">     El riesgo afecta la imagen de la entidad con algunos usuarios de relevancia frente al logro de los objetivos</v>
      </c>
      <c r="L41" s="420" t="str">
        <f>IF(OR(K41='[8]Tabla Impacto'!$C$11,K41='[8]Tabla Impacto'!$D$11),"Leve",IF(OR(K41='[8]Tabla Impacto'!$C$12,K41='[8]Tabla Impacto'!$D$12),"Menor",IF(OR(K41='[8]Tabla Impacto'!$C$13,K41='[8]Tabla Impacto'!$D$13),"Moderado",IF(OR(K41='[8]Tabla Impacto'!$C$14,K41='[8]Tabla Impacto'!$D$14),"Mayor",IF(OR(K41='[8]Tabla Impacto'!$C$15,K41='[8]Tabla Impacto'!$D$15),"Catastrófico","")))))</f>
        <v>Moderado</v>
      </c>
      <c r="M41" s="418">
        <f>IF(L41="","",IF(L41="Leve",0.2,IF(L41="Menor",0.4,IF(L41="Moderado",0.6,IF(L41="Mayor",0.8,IF(L41="Catastrófico",1,))))))</f>
        <v>0.6</v>
      </c>
      <c r="N41" s="421"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307">
        <v>32</v>
      </c>
      <c r="P41" s="249" t="s">
        <v>442</v>
      </c>
      <c r="Q41" s="202" t="str">
        <f t="shared" si="54"/>
        <v>Probabilidad</v>
      </c>
      <c r="R41" s="203" t="s">
        <v>6</v>
      </c>
      <c r="S41" s="203" t="s">
        <v>215</v>
      </c>
      <c r="T41" s="204" t="str">
        <f>IF(AND(R41="Preventivo",S41="Automático"),"50%",IF(AND(R41="Preventivo",S41="Manual"),"40%",IF(AND(R41="Detectivo",S41="Automático"),"40%",IF(AND(R41="Detectivo",S41="Manual"),"30%",IF(AND(R41="Correctivo",S41="Automático"),"35%",IF(AND(R41="Correctivo",S41="Manual"),"25%",""))))))</f>
        <v>40%</v>
      </c>
      <c r="U41" s="203" t="s">
        <v>216</v>
      </c>
      <c r="V41" s="203" t="s">
        <v>217</v>
      </c>
      <c r="W41" s="203" t="s">
        <v>218</v>
      </c>
      <c r="X41" s="249" t="s">
        <v>318</v>
      </c>
      <c r="Y41" s="205">
        <f>IFERROR(IF(Q41="Probabilidad",(I41-(+I41*T41)),IF(Q41="Impacto",I41,"")),"")</f>
        <v>0.12</v>
      </c>
      <c r="Z41" s="206" t="str">
        <f>IFERROR(IF(Y41="","",IF(Y41&lt;=0.2,"Muy Baja",IF(Y41&lt;=0.4,"Baja",IF(Y41&lt;=0.6,"Media",IF(Y41&lt;=0.8,"Alta","Muy Alta"))))),"")</f>
        <v>Muy Baja</v>
      </c>
      <c r="AA41" s="204">
        <f>+Y41</f>
        <v>0.12</v>
      </c>
      <c r="AB41" s="206" t="str">
        <f>IFERROR(IF(AC41="","",IF(AC41&lt;=0.2,"Leve",IF(AC41&lt;=0.4,"Menor",IF(AC41&lt;=0.6,"Moderado",IF(AC41&lt;=0.8,"Mayor","Catastrófico"))))),"")</f>
        <v>Moderado</v>
      </c>
      <c r="AC41" s="204">
        <f>IFERROR(IF(Q41="Impacto",(M41-(+M41*T41)),IF(Q41="Probabilidad",M41,"")),"")</f>
        <v>0.6</v>
      </c>
      <c r="AD41" s="207"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Moderado</v>
      </c>
      <c r="AE41" s="415" t="s">
        <v>17</v>
      </c>
      <c r="AF41" s="208"/>
      <c r="AG41" s="209"/>
      <c r="AH41" s="210"/>
      <c r="AI41" s="210"/>
      <c r="AJ41" s="208"/>
      <c r="AK41" s="209"/>
      <c r="AL41" s="437" t="s">
        <v>477</v>
      </c>
      <c r="AM41" s="18"/>
      <c r="AN41" s="18"/>
      <c r="AO41" s="18"/>
    </row>
    <row r="42" spans="1:41" ht="102" x14ac:dyDescent="0.2">
      <c r="A42" s="446"/>
      <c r="B42" s="416"/>
      <c r="C42" s="451"/>
      <c r="D42" s="416"/>
      <c r="E42" s="436"/>
      <c r="F42" s="416"/>
      <c r="G42" s="412"/>
      <c r="H42" s="420"/>
      <c r="I42" s="418"/>
      <c r="J42" s="419"/>
      <c r="K42" s="418"/>
      <c r="L42" s="420"/>
      <c r="M42" s="418"/>
      <c r="N42" s="421"/>
      <c r="O42" s="307">
        <v>33</v>
      </c>
      <c r="P42" s="249" t="s">
        <v>443</v>
      </c>
      <c r="Q42" s="202" t="str">
        <f t="shared" si="54"/>
        <v>Probabilidad</v>
      </c>
      <c r="R42" s="203" t="s">
        <v>6</v>
      </c>
      <c r="S42" s="203" t="s">
        <v>215</v>
      </c>
      <c r="T42" s="204" t="str">
        <f t="shared" ref="T42" si="55">IF(AND(R42="Preventivo",S42="Automático"),"50%",IF(AND(R42="Preventivo",S42="Manual"),"40%",IF(AND(R42="Detectivo",S42="Automático"),"40%",IF(AND(R42="Detectivo",S42="Manual"),"30%",IF(AND(R42="Correctivo",S42="Automático"),"35%",IF(AND(R42="Correctivo",S42="Manual"),"25%",""))))))</f>
        <v>40%</v>
      </c>
      <c r="U42" s="203" t="s">
        <v>216</v>
      </c>
      <c r="V42" s="203" t="s">
        <v>217</v>
      </c>
      <c r="W42" s="203" t="s">
        <v>218</v>
      </c>
      <c r="X42" s="249" t="s">
        <v>319</v>
      </c>
      <c r="Y42" s="205">
        <f>IFERROR(IF(AND(Q41="Probabilidad",Q42="Probabilidad"),(AA41-(+AA41*T42)),IF(Q42="Probabilidad",(I41-(+I41*T42)),IF(Q42="Impacto",AA41,""))),"")</f>
        <v>7.1999999999999995E-2</v>
      </c>
      <c r="Z42" s="206" t="str">
        <f t="shared" ref="Z42" si="56">IFERROR(IF(Y42="","",IF(Y42&lt;=0.2,"Muy Baja",IF(Y42&lt;=0.4,"Baja",IF(Y42&lt;=0.6,"Media",IF(Y42&lt;=0.8,"Alta","Muy Alta"))))),"")</f>
        <v>Muy Baja</v>
      </c>
      <c r="AA42" s="204">
        <f t="shared" ref="AA42" si="57">+Y42</f>
        <v>7.1999999999999995E-2</v>
      </c>
      <c r="AB42" s="206" t="str">
        <f t="shared" ref="AB42" si="58">IFERROR(IF(AC42="","",IF(AC42&lt;=0.2,"Leve",IF(AC42&lt;=0.4,"Menor",IF(AC42&lt;=0.6,"Moderado",IF(AC42&lt;=0.8,"Mayor","Catastrófico"))))),"")</f>
        <v>Leve</v>
      </c>
      <c r="AC42" s="204">
        <f>IFERROR(IF(AND(Q41="Impacto",Q42="Impacto"),(AC36-(+AC36*T42)),IF(Q42="Impacto",($N$28-(+$N$28*T42)),IF(Q42="Probabilidad",AC36,""))),"")</f>
        <v>0.2</v>
      </c>
      <c r="AD42" s="207" t="str">
        <f t="shared" ref="AD42" si="59">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Bajo</v>
      </c>
      <c r="AE42" s="415"/>
      <c r="AF42" s="208"/>
      <c r="AG42" s="209"/>
      <c r="AH42" s="210"/>
      <c r="AI42" s="210"/>
      <c r="AJ42" s="208"/>
      <c r="AK42" s="209"/>
      <c r="AL42" s="438"/>
      <c r="AM42" s="18"/>
      <c r="AN42" s="18"/>
      <c r="AO42" s="18"/>
    </row>
    <row r="43" spans="1:41" ht="63.75" x14ac:dyDescent="0.2">
      <c r="A43" s="446"/>
      <c r="B43" s="416" t="s">
        <v>221</v>
      </c>
      <c r="C43" s="416" t="s">
        <v>98</v>
      </c>
      <c r="D43" s="416" t="s">
        <v>327</v>
      </c>
      <c r="E43" s="436" t="s">
        <v>478</v>
      </c>
      <c r="F43" s="416" t="s">
        <v>4</v>
      </c>
      <c r="G43" s="412">
        <v>72</v>
      </c>
      <c r="H43" s="420" t="str">
        <f>IF(G43&lt;=0,"",IF(G43&lt;=2,"Muy Baja",IF(G43&lt;=24,"Baja",IF(G43&lt;=500,"Media",IF(G43&lt;=5000,"Alta","Muy Alta")))))</f>
        <v>Media</v>
      </c>
      <c r="I43" s="418">
        <f>IF(H43="","",IF(H43="Muy Baja",0.2,IF(H43="Baja",0.4,IF(H43="Media",0.6,IF(H43="Alta",0.8,IF(H43="Muy Alta",1,))))))</f>
        <v>0.6</v>
      </c>
      <c r="J43" s="419" t="s">
        <v>214</v>
      </c>
      <c r="K43" s="418" t="str">
        <f>IF(NOT(ISERROR(MATCH(J43,'[8]Tabla Impacto'!$B$221:$B$223,0))),'[8]Tabla Impacto'!$F$223&amp;"Por favor no seleccionar los criterios de impacto(Afectación Económica o presupuestal y Pérdida Reputacional)",J43)</f>
        <v xml:space="preserve">     El riesgo afecta la imagen de de la entidad con efecto publicitario sostenido a nivel de sector administrativo, nivel departamental o municipal</v>
      </c>
      <c r="L43" s="420" t="str">
        <f>IF(OR(K43='[8]Tabla Impacto'!$C$11,K43='[8]Tabla Impacto'!$D$11),"Leve",IF(OR(K43='[8]Tabla Impacto'!$C$12,K43='[8]Tabla Impacto'!$D$12),"Menor",IF(OR(K43='[8]Tabla Impacto'!$C$13,K43='[8]Tabla Impacto'!$D$13),"Moderado",IF(OR(K43='[8]Tabla Impacto'!$C$14,K43='[8]Tabla Impacto'!$D$14),"Mayor",IF(OR(K43='[8]Tabla Impacto'!$C$15,K43='[8]Tabla Impacto'!$D$15),"Catastrófico","")))))</f>
        <v>Mayor</v>
      </c>
      <c r="M43" s="418">
        <f>IF(L43="","",IF(L43="Leve",0.2,IF(L43="Menor",0.4,IF(L43="Moderado",0.6,IF(L43="Mayor",0.8,IF(L43="Catastrófico",1,))))))</f>
        <v>0.8</v>
      </c>
      <c r="N43" s="421"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Alto</v>
      </c>
      <c r="O43" s="307">
        <v>34</v>
      </c>
      <c r="P43" s="249" t="s">
        <v>444</v>
      </c>
      <c r="Q43" s="202" t="str">
        <f t="shared" si="54"/>
        <v>Probabilidad</v>
      </c>
      <c r="R43" s="203" t="s">
        <v>6</v>
      </c>
      <c r="S43" s="203" t="s">
        <v>215</v>
      </c>
      <c r="T43" s="204" t="str">
        <f>IF(AND(R43="Preventivo",S43="Automático"),"50%",IF(AND(R43="Preventivo",S43="Manual"),"40%",IF(AND(R43="Detectivo",S43="Automático"),"40%",IF(AND(R43="Detectivo",S43="Manual"),"30%",IF(AND(R43="Correctivo",S43="Automático"),"35%",IF(AND(R43="Correctivo",S43="Manual"),"25%",""))))))</f>
        <v>40%</v>
      </c>
      <c r="U43" s="203" t="s">
        <v>216</v>
      </c>
      <c r="V43" s="203" t="s">
        <v>217</v>
      </c>
      <c r="W43" s="203" t="s">
        <v>229</v>
      </c>
      <c r="X43" s="249"/>
      <c r="Y43" s="205">
        <f>IFERROR(IF(Q43="Probabilidad",(I43-(+I43*T43)),IF(Q43="Impacto",I43,"")),"")</f>
        <v>0.36</v>
      </c>
      <c r="Z43" s="206" t="str">
        <f>IFERROR(IF(Y43="","",IF(Y43&lt;=0.2,"Muy Baja",IF(Y43&lt;=0.4,"Baja",IF(Y43&lt;=0.6,"Media",IF(Y43&lt;=0.8,"Alta","Muy Alta"))))),"")</f>
        <v>Baja</v>
      </c>
      <c r="AA43" s="204">
        <f>+Y43</f>
        <v>0.36</v>
      </c>
      <c r="AB43" s="206" t="str">
        <f>IFERROR(IF(AC43="","",IF(AC43&lt;=0.2,"Leve",IF(AC43&lt;=0.4,"Menor",IF(AC43&lt;=0.6,"Moderado",IF(AC43&lt;=0.8,"Mayor","Catastrófico"))))),"")</f>
        <v>Mayor</v>
      </c>
      <c r="AC43" s="204">
        <f>IFERROR(IF(Q43="Impacto",(M43-(+M43*T43)),IF(Q43="Probabilidad",M43,"")),"")</f>
        <v>0.8</v>
      </c>
      <c r="AD43" s="207"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Alto</v>
      </c>
      <c r="AE43" s="415" t="s">
        <v>17</v>
      </c>
      <c r="AF43" s="208"/>
      <c r="AG43" s="209"/>
      <c r="AH43" s="210"/>
      <c r="AI43" s="210"/>
      <c r="AJ43" s="208"/>
      <c r="AK43" s="209"/>
      <c r="AL43" s="438"/>
      <c r="AM43" s="18"/>
      <c r="AN43" s="18"/>
      <c r="AO43" s="18"/>
    </row>
    <row r="44" spans="1:41" ht="102" x14ac:dyDescent="0.2">
      <c r="A44" s="446"/>
      <c r="B44" s="416"/>
      <c r="C44" s="416"/>
      <c r="D44" s="416"/>
      <c r="E44" s="436"/>
      <c r="F44" s="416"/>
      <c r="G44" s="412"/>
      <c r="H44" s="420"/>
      <c r="I44" s="418"/>
      <c r="J44" s="419"/>
      <c r="K44" s="418"/>
      <c r="L44" s="420"/>
      <c r="M44" s="418"/>
      <c r="N44" s="421"/>
      <c r="O44" s="307">
        <v>35</v>
      </c>
      <c r="P44" s="249" t="s">
        <v>99</v>
      </c>
      <c r="Q44" s="202" t="str">
        <f t="shared" si="54"/>
        <v>Probabilidad</v>
      </c>
      <c r="R44" s="203" t="s">
        <v>6</v>
      </c>
      <c r="S44" s="203" t="s">
        <v>215</v>
      </c>
      <c r="T44" s="204" t="str">
        <f t="shared" ref="T44:T45" si="60">IF(AND(R44="Preventivo",S44="Automático"),"50%",IF(AND(R44="Preventivo",S44="Manual"),"40%",IF(AND(R44="Detectivo",S44="Automático"),"40%",IF(AND(R44="Detectivo",S44="Manual"),"30%",IF(AND(R44="Correctivo",S44="Automático"),"35%",IF(AND(R44="Correctivo",S44="Manual"),"25%",""))))))</f>
        <v>40%</v>
      </c>
      <c r="U44" s="203" t="s">
        <v>219</v>
      </c>
      <c r="V44" s="203" t="s">
        <v>217</v>
      </c>
      <c r="W44" s="203" t="s">
        <v>218</v>
      </c>
      <c r="X44" s="201" t="s">
        <v>320</v>
      </c>
      <c r="Y44" s="205">
        <f>IFERROR(IF(AND(Q43="Probabilidad",Q44="Probabilidad"),(AA43-(+AA43*T44)),IF(Q44="Probabilidad",(I43-(+I43*T44)),IF(Q44="Impacto",AA43,""))),"")</f>
        <v>0.216</v>
      </c>
      <c r="Z44" s="206" t="str">
        <f t="shared" ref="Z44:Z45" si="61">IFERROR(IF(Y44="","",IF(Y44&lt;=0.2,"Muy Baja",IF(Y44&lt;=0.4,"Baja",IF(Y44&lt;=0.6,"Media",IF(Y44&lt;=0.8,"Alta","Muy Alta"))))),"")</f>
        <v>Baja</v>
      </c>
      <c r="AA44" s="204">
        <f t="shared" ref="AA44:AA45" si="62">+Y44</f>
        <v>0.216</v>
      </c>
      <c r="AB44" s="206" t="str">
        <f t="shared" ref="AB44:AB45" si="63">IFERROR(IF(AC44="","",IF(AC44&lt;=0.2,"Leve",IF(AC44&lt;=0.4,"Menor",IF(AC44&lt;=0.6,"Moderado",IF(AC44&lt;=0.8,"Mayor","Catastrófico"))))),"")</f>
        <v>Mayor</v>
      </c>
      <c r="AC44" s="204">
        <f>IFERROR(IF(AND(Q43="Impacto",Q44="Impacto"),(AC43-(+AC43*T44)),IF(Q44="Impacto",($N$28-(+$N$28*T44)),IF(Q44="Probabilidad",AC43,""))),"")</f>
        <v>0.8</v>
      </c>
      <c r="AD44" s="207" t="str">
        <f t="shared" ref="AD44:AD45" si="64">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Alto</v>
      </c>
      <c r="AE44" s="415"/>
      <c r="AF44" s="208"/>
      <c r="AG44" s="209"/>
      <c r="AH44" s="210"/>
      <c r="AI44" s="210"/>
      <c r="AJ44" s="208"/>
      <c r="AK44" s="209"/>
      <c r="AL44" s="438"/>
      <c r="AM44" s="18"/>
      <c r="AN44" s="18"/>
      <c r="AO44" s="18"/>
    </row>
    <row r="45" spans="1:41" ht="63.75" x14ac:dyDescent="0.2">
      <c r="A45" s="446"/>
      <c r="B45" s="416"/>
      <c r="C45" s="416"/>
      <c r="D45" s="416"/>
      <c r="E45" s="436"/>
      <c r="F45" s="416"/>
      <c r="G45" s="412"/>
      <c r="H45" s="420"/>
      <c r="I45" s="418"/>
      <c r="J45" s="419"/>
      <c r="K45" s="418"/>
      <c r="L45" s="420"/>
      <c r="M45" s="418"/>
      <c r="N45" s="421"/>
      <c r="O45" s="307">
        <v>36</v>
      </c>
      <c r="P45" s="249" t="s">
        <v>445</v>
      </c>
      <c r="Q45" s="202" t="str">
        <f t="shared" si="54"/>
        <v>Probabilidad</v>
      </c>
      <c r="R45" s="203" t="s">
        <v>6</v>
      </c>
      <c r="S45" s="203" t="s">
        <v>215</v>
      </c>
      <c r="T45" s="204" t="str">
        <f t="shared" si="60"/>
        <v>40%</v>
      </c>
      <c r="U45" s="203" t="s">
        <v>216</v>
      </c>
      <c r="V45" s="203" t="s">
        <v>217</v>
      </c>
      <c r="W45" s="203" t="s">
        <v>218</v>
      </c>
      <c r="X45" s="201" t="s">
        <v>321</v>
      </c>
      <c r="Y45" s="205">
        <f>IFERROR(IF(AND(Q44="Probabilidad",Q45="Probabilidad"),(AA44-(+AA44*T45)),IF(AND(Q44="Impacto",Q45="Probabilidad"),(AA43-(+AA43*T45)),IF(Q45="Impacto",AA44,""))),"")</f>
        <v>0.12959999999999999</v>
      </c>
      <c r="Z45" s="206" t="str">
        <f t="shared" si="61"/>
        <v>Muy Baja</v>
      </c>
      <c r="AA45" s="204">
        <f t="shared" si="62"/>
        <v>0.12959999999999999</v>
      </c>
      <c r="AB45" s="206" t="str">
        <f t="shared" si="63"/>
        <v>Mayor</v>
      </c>
      <c r="AC45" s="204">
        <f>IFERROR(IF(AND(Q44="Impacto",Q45="Impacto"),(AC44-(+AC44*T45)),IF(AND(Q44="Probabilidad",Q45="Impacto"),(AC43-(+AC43*T45)),IF(Q45="Probabilidad",AC44,""))),"")</f>
        <v>0.8</v>
      </c>
      <c r="AD45" s="207" t="str">
        <f t="shared" si="64"/>
        <v>Alto</v>
      </c>
      <c r="AE45" s="415"/>
      <c r="AF45" s="208"/>
      <c r="AG45" s="209"/>
      <c r="AH45" s="210"/>
      <c r="AI45" s="210"/>
      <c r="AJ45" s="208"/>
      <c r="AK45" s="209"/>
      <c r="AL45" s="438"/>
      <c r="AM45" s="18"/>
      <c r="AN45" s="18"/>
      <c r="AO45" s="18"/>
    </row>
    <row r="46" spans="1:41" ht="102" x14ac:dyDescent="0.2">
      <c r="A46" s="446"/>
      <c r="B46" s="208" t="s">
        <v>378</v>
      </c>
      <c r="C46" s="208" t="s">
        <v>101</v>
      </c>
      <c r="D46" s="208" t="s">
        <v>100</v>
      </c>
      <c r="E46" s="251" t="s">
        <v>322</v>
      </c>
      <c r="F46" s="208" t="s">
        <v>4</v>
      </c>
      <c r="G46" s="209">
        <v>72</v>
      </c>
      <c r="H46" s="196" t="str">
        <f>IF(G46&lt;=0,"",IF(G46&lt;=2,"Muy Baja",IF(G46&lt;=24,"Baja",IF(G46&lt;=500,"Media",IF(G46&lt;=5000,"Alta","Muy Alta")))))</f>
        <v>Media</v>
      </c>
      <c r="I46" s="221">
        <f>IF(H46="","",IF(H46="Muy Baja",0.2,IF(H46="Baja",0.4,IF(H46="Media",0.6,IF(H46="Alta",0.8,IF(H46="Muy Alta",1,))))))</f>
        <v>0.6</v>
      </c>
      <c r="J46" s="247" t="s">
        <v>214</v>
      </c>
      <c r="K46" s="221" t="str">
        <f>IF(NOT(ISERROR(MATCH(J46,'[8]Tabla Impacto'!$B$221:$B$223,0))),'[8]Tabla Impacto'!$F$223&amp;"Por favor no seleccionar los criterios de impacto(Afectación Económica o presupuestal y Pérdida Reputacional)",J46)</f>
        <v xml:space="preserve">     El riesgo afecta la imagen de de la entidad con efecto publicitario sostenido a nivel de sector administrativo, nivel departamental o municipal</v>
      </c>
      <c r="L46" s="196" t="str">
        <f>IF(OR(K46='[8]Tabla Impacto'!$C$11,K46='[8]Tabla Impacto'!$D$11),"Leve",IF(OR(K46='[8]Tabla Impacto'!$C$12,K46='[8]Tabla Impacto'!$D$12),"Menor",IF(OR(K46='[8]Tabla Impacto'!$C$13,K46='[8]Tabla Impacto'!$D$13),"Moderado",IF(OR(K46='[8]Tabla Impacto'!$C$14,K46='[8]Tabla Impacto'!$D$14),"Mayor",IF(OR(K46='[8]Tabla Impacto'!$C$15,K46='[8]Tabla Impacto'!$D$15),"Catastrófico","")))))</f>
        <v>Mayor</v>
      </c>
      <c r="M46" s="221">
        <f>IF(L46="","",IF(L46="Leve",0.2,IF(L46="Menor",0.4,IF(L46="Moderado",0.6,IF(L46="Mayor",0.8,IF(L46="Catastrófico",1,))))))</f>
        <v>0.8</v>
      </c>
      <c r="N46" s="200"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307">
        <v>37</v>
      </c>
      <c r="P46" s="249" t="s">
        <v>446</v>
      </c>
      <c r="Q46" s="202" t="str">
        <f t="shared" si="54"/>
        <v>Probabilidad</v>
      </c>
      <c r="R46" s="203" t="s">
        <v>6</v>
      </c>
      <c r="S46" s="203" t="s">
        <v>215</v>
      </c>
      <c r="T46" s="204" t="str">
        <f>IF(AND(R46="Preventivo",S46="Automático"),"50%",IF(AND(R46="Preventivo",S46="Manual"),"40%",IF(AND(R46="Detectivo",S46="Automático"),"40%",IF(AND(R46="Detectivo",S46="Manual"),"30%",IF(AND(R46="Correctivo",S46="Automático"),"35%",IF(AND(R46="Correctivo",S46="Manual"),"25%",""))))))</f>
        <v>40%</v>
      </c>
      <c r="U46" s="203" t="s">
        <v>216</v>
      </c>
      <c r="V46" s="203" t="s">
        <v>217</v>
      </c>
      <c r="W46" s="203" t="s">
        <v>218</v>
      </c>
      <c r="X46" s="201" t="s">
        <v>447</v>
      </c>
      <c r="Y46" s="205">
        <f>IFERROR(IF(Q46="Probabilidad",(I46-(+I46*T46)),IF(Q46="Impacto",I46,"")),"")</f>
        <v>0.36</v>
      </c>
      <c r="Z46" s="206" t="str">
        <f>IFERROR(IF(Y46="","",IF(Y46&lt;=0.2,"Muy Baja",IF(Y46&lt;=0.4,"Baja",IF(Y46&lt;=0.6,"Media",IF(Y46&lt;=0.8,"Alta","Muy Alta"))))),"")</f>
        <v>Baja</v>
      </c>
      <c r="AA46" s="204">
        <f>+Y46</f>
        <v>0.36</v>
      </c>
      <c r="AB46" s="206" t="str">
        <f>IFERROR(IF(AC46="","",IF(AC46&lt;=0.2,"Leve",IF(AC46&lt;=0.4,"Menor",IF(AC46&lt;=0.6,"Moderado",IF(AC46&lt;=0.8,"Mayor","Catastrófico"))))),"")</f>
        <v>Mayor</v>
      </c>
      <c r="AC46" s="204">
        <f>IFERROR(IF(Q46="Impacto",(M46-(+M46*T46)),IF(Q46="Probabilidad",M46,"")),"")</f>
        <v>0.8</v>
      </c>
      <c r="AD46" s="207"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Alto</v>
      </c>
      <c r="AE46" s="203" t="s">
        <v>17</v>
      </c>
      <c r="AF46" s="208"/>
      <c r="AG46" s="209"/>
      <c r="AH46" s="210"/>
      <c r="AI46" s="210"/>
      <c r="AJ46" s="208"/>
      <c r="AK46" s="209"/>
      <c r="AL46" s="438"/>
      <c r="AM46" s="18"/>
      <c r="AN46" s="18"/>
      <c r="AO46" s="18"/>
    </row>
    <row r="47" spans="1:41" ht="114.75" x14ac:dyDescent="0.2">
      <c r="A47" s="446"/>
      <c r="B47" s="208" t="s">
        <v>213</v>
      </c>
      <c r="C47" s="208" t="s">
        <v>102</v>
      </c>
      <c r="D47" s="208" t="s">
        <v>100</v>
      </c>
      <c r="E47" s="251" t="s">
        <v>448</v>
      </c>
      <c r="F47" s="208" t="s">
        <v>362</v>
      </c>
      <c r="G47" s="209">
        <v>12</v>
      </c>
      <c r="H47" s="196" t="str">
        <f>IF(G47&lt;=0,"",IF(G47&lt;=2,"Muy Baja",IF(G47&lt;=24,"Baja",IF(G47&lt;=500,"Media",IF(G47&lt;=5000,"Alta","Muy Alta")))))</f>
        <v>Baja</v>
      </c>
      <c r="I47" s="221">
        <f>IF(H47="","",IF(H47="Muy Baja",0.2,IF(H47="Baja",0.4,IF(H47="Media",0.6,IF(H47="Alta",0.8,IF(H47="Muy Alta",1,))))))</f>
        <v>0.4</v>
      </c>
      <c r="J47" s="247" t="s">
        <v>214</v>
      </c>
      <c r="K47" s="221" t="str">
        <f>IF(NOT(ISERROR(MATCH(J47,'[8]Tabla Impacto'!$B$221:$B$223,0))),'[8]Tabla Impacto'!$F$223&amp;"Por favor no seleccionar los criterios de impacto(Afectación Económica o presupuestal y Pérdida Reputacional)",J47)</f>
        <v xml:space="preserve">     El riesgo afecta la imagen de de la entidad con efecto publicitario sostenido a nivel de sector administrativo, nivel departamental o municipal</v>
      </c>
      <c r="L47" s="196" t="str">
        <f>IF(OR(K47='[8]Tabla Impacto'!$C$11,K47='[8]Tabla Impacto'!$D$11),"Leve",IF(OR(K47='[8]Tabla Impacto'!$C$12,K47='[8]Tabla Impacto'!$D$12),"Menor",IF(OR(K47='[8]Tabla Impacto'!$C$13,K47='[8]Tabla Impacto'!$D$13),"Moderado",IF(OR(K47='[8]Tabla Impacto'!$C$14,K47='[8]Tabla Impacto'!$D$14),"Mayor",IF(OR(K47='[8]Tabla Impacto'!$C$15,K47='[8]Tabla Impacto'!$D$15),"Catastrófico","")))))</f>
        <v>Mayor</v>
      </c>
      <c r="M47" s="221">
        <f>IF(L47="","",IF(L47="Leve",0.2,IF(L47="Menor",0.4,IF(L47="Moderado",0.6,IF(L47="Mayor",0.8,IF(L47="Catastrófico",1,))))))</f>
        <v>0.8</v>
      </c>
      <c r="N47" s="200" t="str">
        <f>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Alto</v>
      </c>
      <c r="O47" s="307">
        <v>38</v>
      </c>
      <c r="P47" s="249" t="s">
        <v>479</v>
      </c>
      <c r="Q47" s="202" t="str">
        <f t="shared" si="54"/>
        <v>Probabilidad</v>
      </c>
      <c r="R47" s="203" t="s">
        <v>6</v>
      </c>
      <c r="S47" s="203" t="s">
        <v>215</v>
      </c>
      <c r="T47" s="204" t="str">
        <f t="shared" ref="T47" si="65">IF(AND(R47="Preventivo",S47="Automático"),"50%",IF(AND(R47="Preventivo",S47="Manual"),"40%",IF(AND(R47="Detectivo",S47="Automático"),"40%",IF(AND(R47="Detectivo",S47="Manual"),"30%",IF(AND(R47="Correctivo",S47="Automático"),"35%",IF(AND(R47="Correctivo",S47="Manual"),"25%",""))))))</f>
        <v>40%</v>
      </c>
      <c r="U47" s="203" t="s">
        <v>219</v>
      </c>
      <c r="V47" s="203" t="s">
        <v>217</v>
      </c>
      <c r="W47" s="203" t="s">
        <v>218</v>
      </c>
      <c r="X47" s="201" t="s">
        <v>323</v>
      </c>
      <c r="Y47" s="205">
        <f>IFERROR(IF(Q47="Probabilidad",(I47-(+I47*T47)),IF(Q47="Impacto",I47,"")),"")</f>
        <v>0.24</v>
      </c>
      <c r="Z47" s="206" t="str">
        <f>IFERROR(IF(Y47="","",IF(Y47&lt;=0.2,"Muy Baja",IF(Y47&lt;=0.4,"Baja",IF(Y47&lt;=0.6,"Media",IF(Y47&lt;=0.8,"Alta","Muy Alta"))))),"")</f>
        <v>Baja</v>
      </c>
      <c r="AA47" s="204">
        <f>+Y47</f>
        <v>0.24</v>
      </c>
      <c r="AB47" s="206" t="str">
        <f>IFERROR(IF(AC47="","",IF(AC47&lt;=0.2,"Leve",IF(AC47&lt;=0.4,"Menor",IF(AC47&lt;=0.6,"Moderado",IF(AC47&lt;=0.8,"Mayor","Catastrófico"))))),"")</f>
        <v>Mayor</v>
      </c>
      <c r="AC47" s="204">
        <f>IFERROR(IF(Q47="Impacto",(M47-(+M47*T47)),IF(Q47="Probabilidad",M47,"")),"")</f>
        <v>0.8</v>
      </c>
      <c r="AD47" s="207" t="str">
        <f>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Alto</v>
      </c>
      <c r="AE47" s="203" t="s">
        <v>17</v>
      </c>
      <c r="AF47" s="208"/>
      <c r="AG47" s="209"/>
      <c r="AH47" s="210"/>
      <c r="AI47" s="210"/>
      <c r="AJ47" s="208"/>
      <c r="AK47" s="209"/>
      <c r="AL47" s="438"/>
      <c r="AM47" s="18"/>
      <c r="AN47" s="18"/>
      <c r="AO47" s="18"/>
    </row>
    <row r="48" spans="1:41" ht="89.25" x14ac:dyDescent="0.2">
      <c r="A48" s="446"/>
      <c r="B48" s="416" t="s">
        <v>213</v>
      </c>
      <c r="C48" s="416" t="s">
        <v>449</v>
      </c>
      <c r="D48" s="416" t="s">
        <v>100</v>
      </c>
      <c r="E48" s="436" t="s">
        <v>450</v>
      </c>
      <c r="F48" s="416" t="s">
        <v>4</v>
      </c>
      <c r="G48" s="412">
        <v>12</v>
      </c>
      <c r="H48" s="420" t="str">
        <f>IF(G48&lt;=0,"",IF(G48&lt;=2,"Muy Baja",IF(G48&lt;=24,"Baja",IF(G48&lt;=500,"Media",IF(G48&lt;=5000,"Alta","Muy Alta")))))</f>
        <v>Baja</v>
      </c>
      <c r="I48" s="418">
        <f>IF(H48="","",IF(H48="Muy Baja",0.2,IF(H48="Baja",0.4,IF(H48="Media",0.6,IF(H48="Alta",0.8,IF(H48="Muy Alta",1,))))))</f>
        <v>0.4</v>
      </c>
      <c r="J48" s="419" t="s">
        <v>214</v>
      </c>
      <c r="K48" s="418" t="str">
        <f>IF(NOT(ISERROR(MATCH(J48,'[8]Tabla Impacto'!$B$221:$B$223,0))),'[8]Tabla Impacto'!$F$223&amp;"Por favor no seleccionar los criterios de impacto(Afectación Económica o presupuestal y Pérdida Reputacional)",J48)</f>
        <v xml:space="preserve">     El riesgo afecta la imagen de de la entidad con efecto publicitario sostenido a nivel de sector administrativo, nivel departamental o municipal</v>
      </c>
      <c r="L48" s="420" t="str">
        <f>IF(OR(K48='[8]Tabla Impacto'!$C$11,K48='[8]Tabla Impacto'!$D$11),"Leve",IF(OR(K48='[8]Tabla Impacto'!$C$12,K48='[8]Tabla Impacto'!$D$12),"Menor",IF(OR(K48='[8]Tabla Impacto'!$C$13,K48='[8]Tabla Impacto'!$D$13),"Moderado",IF(OR(K48='[8]Tabla Impacto'!$C$14,K48='[8]Tabla Impacto'!$D$14),"Mayor",IF(OR(K48='[8]Tabla Impacto'!$C$15,K48='[8]Tabla Impacto'!$D$15),"Catastrófico","")))))</f>
        <v>Mayor</v>
      </c>
      <c r="M48" s="418">
        <f>IF(L48="","",IF(L48="Leve",0.2,IF(L48="Menor",0.4,IF(L48="Moderado",0.6,IF(L48="Mayor",0.8,IF(L48="Catastrófico",1,))))))</f>
        <v>0.8</v>
      </c>
      <c r="N48" s="421"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Alto</v>
      </c>
      <c r="O48" s="307">
        <v>39</v>
      </c>
      <c r="P48" s="249" t="s">
        <v>451</v>
      </c>
      <c r="Q48" s="202" t="str">
        <f t="shared" si="54"/>
        <v>Probabilidad</v>
      </c>
      <c r="R48" s="203" t="s">
        <v>6</v>
      </c>
      <c r="S48" s="203" t="s">
        <v>215</v>
      </c>
      <c r="T48" s="204" t="str">
        <f>IF(AND(R48="Preventivo",S48="Automático"),"50%",IF(AND(R48="Preventivo",S48="Manual"),"40%",IF(AND(R48="Detectivo",S48="Automático"),"40%",IF(AND(R48="Detectivo",S48="Manual"),"30%",IF(AND(R48="Correctivo",S48="Automático"),"35%",IF(AND(R48="Correctivo",S48="Manual"),"25%",""))))))</f>
        <v>40%</v>
      </c>
      <c r="U48" s="203" t="s">
        <v>219</v>
      </c>
      <c r="V48" s="203" t="s">
        <v>217</v>
      </c>
      <c r="W48" s="203" t="s">
        <v>218</v>
      </c>
      <c r="X48" s="201" t="s">
        <v>324</v>
      </c>
      <c r="Y48" s="205">
        <f>IFERROR(IF(Q48="Probabilidad",(I48-(+I48*T48)),IF(Q48="Impacto",I48,"")),"")</f>
        <v>0.24</v>
      </c>
      <c r="Z48" s="206" t="str">
        <f>IFERROR(IF(Y48="","",IF(Y48&lt;=0.2,"Muy Baja",IF(Y48&lt;=0.4,"Baja",IF(Y48&lt;=0.6,"Media",IF(Y48&lt;=0.8,"Alta","Muy Alta"))))),"")</f>
        <v>Baja</v>
      </c>
      <c r="AA48" s="204">
        <f>+Y48</f>
        <v>0.24</v>
      </c>
      <c r="AB48" s="206" t="str">
        <f>IFERROR(IF(AC48="","",IF(AC48&lt;=0.2,"Leve",IF(AC48&lt;=0.4,"Menor",IF(AC48&lt;=0.6,"Moderado",IF(AC48&lt;=0.8,"Mayor","Catastrófico"))))),"")</f>
        <v>Mayor</v>
      </c>
      <c r="AC48" s="204">
        <f>IFERROR(IF(Q48="Impacto",(M48-(+M48*T48)),IF(Q48="Probabilidad",M48,"")),"")</f>
        <v>0.8</v>
      </c>
      <c r="AD48" s="207"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Alto</v>
      </c>
      <c r="AE48" s="415" t="s">
        <v>17</v>
      </c>
      <c r="AF48" s="208"/>
      <c r="AG48" s="209"/>
      <c r="AH48" s="210"/>
      <c r="AI48" s="210"/>
      <c r="AJ48" s="208"/>
      <c r="AK48" s="209"/>
      <c r="AL48" s="438"/>
      <c r="AM48" s="18"/>
      <c r="AN48" s="18"/>
      <c r="AO48" s="18"/>
    </row>
    <row r="49" spans="1:41" ht="73.5" x14ac:dyDescent="0.2">
      <c r="A49" s="446"/>
      <c r="B49" s="416"/>
      <c r="C49" s="416"/>
      <c r="D49" s="416"/>
      <c r="E49" s="436"/>
      <c r="F49" s="416"/>
      <c r="G49" s="412"/>
      <c r="H49" s="420"/>
      <c r="I49" s="418"/>
      <c r="J49" s="419"/>
      <c r="K49" s="418"/>
      <c r="L49" s="420"/>
      <c r="M49" s="418"/>
      <c r="N49" s="421"/>
      <c r="O49" s="307">
        <v>40</v>
      </c>
      <c r="P49" s="249" t="s">
        <v>452</v>
      </c>
      <c r="Q49" s="202" t="str">
        <f t="shared" si="54"/>
        <v>Probabilidad</v>
      </c>
      <c r="R49" s="203" t="s">
        <v>6</v>
      </c>
      <c r="S49" s="203" t="s">
        <v>215</v>
      </c>
      <c r="T49" s="204" t="str">
        <f t="shared" ref="T49" si="66">IF(AND(R49="Preventivo",S49="Automático"),"50%",IF(AND(R49="Preventivo",S49="Manual"),"40%",IF(AND(R49="Detectivo",S49="Automático"),"40%",IF(AND(R49="Detectivo",S49="Manual"),"30%",IF(AND(R49="Correctivo",S49="Automático"),"35%",IF(AND(R49="Correctivo",S49="Manual"),"25%",""))))))</f>
        <v>40%</v>
      </c>
      <c r="U49" s="203" t="s">
        <v>219</v>
      </c>
      <c r="V49" s="203" t="s">
        <v>217</v>
      </c>
      <c r="W49" s="203" t="s">
        <v>218</v>
      </c>
      <c r="X49" s="201" t="s">
        <v>453</v>
      </c>
      <c r="Y49" s="205">
        <f>IFERROR(IF(AND(Q48="Probabilidad",Q49="Probabilidad"),(AA48-(+AA48*T49)),IF(Q49="Probabilidad",(I48-(+I48*T49)),IF(Q49="Impacto",AA48,""))),"")</f>
        <v>0.14399999999999999</v>
      </c>
      <c r="Z49" s="206" t="str">
        <f t="shared" ref="Z49" si="67">IFERROR(IF(Y49="","",IF(Y49&lt;=0.2,"Muy Baja",IF(Y49&lt;=0.4,"Baja",IF(Y49&lt;=0.6,"Media",IF(Y49&lt;=0.8,"Alta","Muy Alta"))))),"")</f>
        <v>Muy Baja</v>
      </c>
      <c r="AA49" s="204">
        <f t="shared" ref="AA49" si="68">+Y49</f>
        <v>0.14399999999999999</v>
      </c>
      <c r="AB49" s="206" t="str">
        <f t="shared" ref="AB49" si="69">IFERROR(IF(AC49="","",IF(AC49&lt;=0.2,"Leve",IF(AC49&lt;=0.4,"Menor",IF(AC49&lt;=0.6,"Moderado",IF(AC49&lt;=0.8,"Mayor","Catastrófico"))))),"")</f>
        <v>Mayor</v>
      </c>
      <c r="AC49" s="204">
        <f>IFERROR(IF(AND(Q48="Impacto",Q49="Impacto"),(AC47-(+AC47*T49)),IF(Q49="Impacto",($N$28-(+$N$28*T49)),IF(Q49="Probabilidad",AC47,""))),"")</f>
        <v>0.8</v>
      </c>
      <c r="AD49" s="207" t="str">
        <f t="shared" ref="AD49" si="70">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Alto</v>
      </c>
      <c r="AE49" s="415"/>
      <c r="AF49" s="208"/>
      <c r="AG49" s="209"/>
      <c r="AH49" s="210"/>
      <c r="AI49" s="210"/>
      <c r="AJ49" s="208"/>
      <c r="AK49" s="209"/>
      <c r="AL49" s="439"/>
      <c r="AM49" s="18"/>
      <c r="AN49" s="18"/>
      <c r="AO49" s="18"/>
    </row>
    <row r="50" spans="1:41" ht="189" customHeight="1" x14ac:dyDescent="0.2">
      <c r="A50" s="432" t="s">
        <v>480</v>
      </c>
      <c r="B50" s="208" t="s">
        <v>221</v>
      </c>
      <c r="C50" s="208" t="s">
        <v>329</v>
      </c>
      <c r="D50" s="208" t="s">
        <v>329</v>
      </c>
      <c r="E50" s="246" t="s">
        <v>49</v>
      </c>
      <c r="F50" s="208" t="s">
        <v>362</v>
      </c>
      <c r="G50" s="209">
        <f>360*12</f>
        <v>4320</v>
      </c>
      <c r="H50" s="196" t="str">
        <f>IF(G50&lt;=0,"",IF(G50&lt;=2,"Muy Baja",IF(G50&lt;=24,"Baja",IF(G50&lt;=500,"Media",IF(G50&lt;=5000,"Alta","Muy Alta")))))</f>
        <v>Alta</v>
      </c>
      <c r="I50" s="221">
        <f>IF(H50="","",IF(H50="Muy Baja",0.2,IF(H50="Baja",0.4,IF(H50="Media",0.6,IF(H50="Alta",0.8,IF(H50="Muy Alta",1,))))))</f>
        <v>0.8</v>
      </c>
      <c r="J50" s="247" t="s">
        <v>223</v>
      </c>
      <c r="K50" s="221" t="str">
        <f>IF(NOT(ISERROR(MATCH(J50,'[9]Tabla Impacto'!$B$221:$B$223,0))),'[9]Tabla Impacto'!$F$223&amp;"Por favor no seleccionar los criterios de impacto(Afectación Económica o presupuestal y Pérdida Reputacional)",J50)</f>
        <v xml:space="preserve">     El riesgo afecta la imagen de la entidad con algunos usuarios de relevancia frente al logro de los objetivos</v>
      </c>
      <c r="L50" s="196" t="str">
        <f>IF(OR(K50='[9]Tabla Impacto'!$C$11,K50='[9]Tabla Impacto'!$D$11),"Leve",IF(OR(K50='[9]Tabla Impacto'!$C$12,K50='[9]Tabla Impacto'!$D$12),"Menor",IF(OR(K50='[9]Tabla Impacto'!$C$13,K50='[9]Tabla Impacto'!$D$13),"Moderado",IF(OR(K50='[9]Tabla Impacto'!$C$14,K50='[9]Tabla Impacto'!$D$14),"Mayor",IF(OR(K50='[9]Tabla Impacto'!$C$15,K50='[9]Tabla Impacto'!$D$15),"Catastrófico","")))))</f>
        <v>Moderado</v>
      </c>
      <c r="M50" s="221">
        <f>IF(L50="","",IF(L50="Leve",0.2,IF(L50="Menor",0.4,IF(L50="Moderado",0.6,IF(L50="Mayor",0.8,IF(L50="Catastrófico",1,))))))</f>
        <v>0.6</v>
      </c>
      <c r="N50" s="200"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Alto</v>
      </c>
      <c r="O50" s="307">
        <v>41</v>
      </c>
      <c r="P50" s="201" t="s">
        <v>454</v>
      </c>
      <c r="Q50" s="202" t="str">
        <f t="shared" si="54"/>
        <v>Probabilidad</v>
      </c>
      <c r="R50" s="203" t="s">
        <v>6</v>
      </c>
      <c r="S50" s="203" t="s">
        <v>215</v>
      </c>
      <c r="T50" s="204" t="str">
        <f>IF(AND(R50="Preventivo",S50="Automático"),"50%",IF(AND(R50="Preventivo",S50="Manual"),"40%",IF(AND(R50="Detectivo",S50="Automático"),"40%",IF(AND(R50="Detectivo",S50="Manual"),"30%",IF(AND(R50="Correctivo",S50="Automático"),"35%",IF(AND(R50="Correctivo",S50="Manual"),"25%",""))))))</f>
        <v>40%</v>
      </c>
      <c r="U50" s="203" t="s">
        <v>216</v>
      </c>
      <c r="V50" s="203" t="s">
        <v>217</v>
      </c>
      <c r="W50" s="203" t="s">
        <v>218</v>
      </c>
      <c r="X50" s="201" t="s">
        <v>330</v>
      </c>
      <c r="Y50" s="205">
        <f>IFERROR(IF(Q50="Probabilidad",(I50-(+I50*T50)),IF(Q50="Impacto",I50,"")),"")</f>
        <v>0.48</v>
      </c>
      <c r="Z50" s="206" t="str">
        <f>IFERROR(IF(Y50="","",IF(Y50&lt;=0.2,"Muy Baja",IF(Y50&lt;=0.4,"Baja",IF(Y50&lt;=0.6,"Media",IF(Y50&lt;=0.8,"Alta","Muy Alta"))))),"")</f>
        <v>Media</v>
      </c>
      <c r="AA50" s="204">
        <f>+Y50</f>
        <v>0.48</v>
      </c>
      <c r="AB50" s="206" t="str">
        <f>IFERROR(IF(AC50="","",IF(AC50&lt;=0.2,"Leve",IF(AC50&lt;=0.4,"Menor",IF(AC50&lt;=0.6,"Moderado",IF(AC50&lt;=0.8,"Mayor","Catastrófico"))))),"")</f>
        <v>Moderado</v>
      </c>
      <c r="AC50" s="204">
        <f>IFERROR(IF(Q50="Impacto",(M50-(+M50*T50)),IF(Q50="Probabilidad",M50,"")),"")</f>
        <v>0.6</v>
      </c>
      <c r="AD50" s="207" t="str">
        <f>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Moderado</v>
      </c>
      <c r="AE50" s="203" t="s">
        <v>17</v>
      </c>
      <c r="AF50" s="208"/>
      <c r="AG50" s="208"/>
      <c r="AH50" s="210"/>
      <c r="AI50" s="210"/>
      <c r="AJ50" s="208"/>
      <c r="AK50" s="209"/>
      <c r="AL50" s="253" t="s">
        <v>470</v>
      </c>
      <c r="AM50" s="18"/>
      <c r="AN50" s="18"/>
      <c r="AO50" s="18"/>
    </row>
    <row r="51" spans="1:41" ht="318.75" x14ac:dyDescent="0.2">
      <c r="A51" s="432"/>
      <c r="B51" s="208" t="s">
        <v>358</v>
      </c>
      <c r="C51" s="208" t="s">
        <v>359</v>
      </c>
      <c r="D51" s="208" t="s">
        <v>360</v>
      </c>
      <c r="E51" s="246" t="s">
        <v>361</v>
      </c>
      <c r="F51" s="208" t="s">
        <v>362</v>
      </c>
      <c r="G51" s="209">
        <f>360*12</f>
        <v>4320</v>
      </c>
      <c r="H51" s="196" t="str">
        <f>IF(G51&lt;=0,"",IF(G51&lt;=2,"Muy Baja",IF(G51&lt;=24,"Baja",IF(G51&lt;=500,"Media",IF(G51&lt;=5000,"Alta","Muy Alta")))))</f>
        <v>Alta</v>
      </c>
      <c r="I51" s="221">
        <f>IF(H51="","",IF(H51="Muy Baja",0.2,IF(H51="Baja",0.4,IF(H51="Media",0.6,IF(H51="Alta",0.8,IF(H51="Muy Alta",1,))))))</f>
        <v>0.8</v>
      </c>
      <c r="J51" s="247" t="s">
        <v>223</v>
      </c>
      <c r="K51" s="221" t="str">
        <f>IF(NOT(ISERROR(MATCH(J51,'[9]Tabla Impacto'!$B$221:$B$223,0))),'[9]Tabla Impacto'!$F$223&amp;"Por favor no seleccionar los criterios de impacto(Afectación Económica o presupuestal y Pérdida Reputacional)",J51)</f>
        <v xml:space="preserve">     El riesgo afecta la imagen de la entidad con algunos usuarios de relevancia frente al logro de los objetivos</v>
      </c>
      <c r="L51" s="196" t="str">
        <f>IF(OR(K51='[9]Tabla Impacto'!$C$11,K51='[9]Tabla Impacto'!$D$11),"Leve",IF(OR(K51='[9]Tabla Impacto'!$C$12,K51='[9]Tabla Impacto'!$D$12),"Menor",IF(OR(K51='[9]Tabla Impacto'!$C$13,K51='[9]Tabla Impacto'!$D$13),"Moderado",IF(OR(K51='[9]Tabla Impacto'!$C$14,K51='[9]Tabla Impacto'!$D$14),"Mayor",IF(OR(K51='[9]Tabla Impacto'!$C$15,K51='[9]Tabla Impacto'!$D$15),"Catastrófico","")))))</f>
        <v>Moderado</v>
      </c>
      <c r="M51" s="221">
        <f>IF(L51="","",IF(L51="Leve",0.2,IF(L51="Menor",0.4,IF(L51="Moderado",0.6,IF(L51="Mayor",0.8,IF(L51="Catastrófico",1,))))))</f>
        <v>0.6</v>
      </c>
      <c r="N51" s="200" t="str">
        <f>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Alto</v>
      </c>
      <c r="O51" s="307">
        <v>42</v>
      </c>
      <c r="P51" s="201" t="s">
        <v>116</v>
      </c>
      <c r="Q51" s="202" t="str">
        <f t="shared" si="54"/>
        <v>Probabilidad</v>
      </c>
      <c r="R51" s="203" t="s">
        <v>6</v>
      </c>
      <c r="S51" s="203" t="s">
        <v>215</v>
      </c>
      <c r="T51" s="204" t="str">
        <f>IF(AND(R51="Preventivo",S51="Automático"),"50%",IF(AND(R51="Preventivo",S51="Manual"),"40%",IF(AND(R51="Detectivo",S51="Automático"),"40%",IF(AND(R51="Detectivo",S51="Manual"),"30%",IF(AND(R51="Correctivo",S51="Automático"),"35%",IF(AND(R51="Correctivo",S51="Manual"),"25%",""))))))</f>
        <v>40%</v>
      </c>
      <c r="U51" s="203" t="s">
        <v>216</v>
      </c>
      <c r="V51" s="203" t="s">
        <v>217</v>
      </c>
      <c r="W51" s="203" t="s">
        <v>218</v>
      </c>
      <c r="X51" s="201" t="s">
        <v>331</v>
      </c>
      <c r="Y51" s="205">
        <f>IFERROR(IF(Q51="Probabilidad",(I51-(+I51*T51)),IF(Q51="Impacto",I51,"")),"")</f>
        <v>0.48</v>
      </c>
      <c r="Z51" s="206" t="str">
        <f>IFERROR(IF(Y51="","",IF(Y51&lt;=0.2,"Muy Baja",IF(Y51&lt;=0.4,"Baja",IF(Y51&lt;=0.6,"Media",IF(Y51&lt;=0.8,"Alta","Muy Alta"))))),"")</f>
        <v>Media</v>
      </c>
      <c r="AA51" s="204">
        <f>+Y51</f>
        <v>0.48</v>
      </c>
      <c r="AB51" s="206" t="str">
        <f>IFERROR(IF(AC51="","",IF(AC51&lt;=0.2,"Leve",IF(AC51&lt;=0.4,"Menor",IF(AC51&lt;=0.6,"Moderado",IF(AC51&lt;=0.8,"Mayor","Catastrófico"))))),"")</f>
        <v>Moderado</v>
      </c>
      <c r="AC51" s="204">
        <f>IFERROR(IF(Q51="Impacto",(M51-(+M51*T51)),IF(Q51="Probabilidad",M51,"")),"")</f>
        <v>0.6</v>
      </c>
      <c r="AD51" s="207"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Moderado</v>
      </c>
      <c r="AE51" s="203" t="s">
        <v>12</v>
      </c>
      <c r="AF51" s="208" t="s">
        <v>153</v>
      </c>
      <c r="AG51" s="208" t="s">
        <v>363</v>
      </c>
      <c r="AH51" s="210" t="s">
        <v>154</v>
      </c>
      <c r="AI51" s="210" t="s">
        <v>145</v>
      </c>
      <c r="AJ51" s="208" t="s">
        <v>155</v>
      </c>
      <c r="AK51" s="209" t="s">
        <v>147</v>
      </c>
      <c r="AL51" s="253" t="s">
        <v>364</v>
      </c>
      <c r="AM51" s="18"/>
      <c r="AN51" s="18"/>
      <c r="AO51" s="18"/>
    </row>
    <row r="52" spans="1:41" ht="178.5" x14ac:dyDescent="0.2">
      <c r="A52" s="433" t="s">
        <v>336</v>
      </c>
      <c r="B52" s="208" t="s">
        <v>10</v>
      </c>
      <c r="C52" s="208" t="s">
        <v>117</v>
      </c>
      <c r="D52" s="208" t="s">
        <v>47</v>
      </c>
      <c r="E52" s="246" t="s">
        <v>117</v>
      </c>
      <c r="F52" s="208" t="s">
        <v>4</v>
      </c>
      <c r="G52" s="209">
        <v>365</v>
      </c>
      <c r="H52" s="196" t="str">
        <f>IF(G52&lt;=0,"",IF(G52&lt;=2,"Muy Baja",IF(G52&lt;=24,"Baja",IF(G52&lt;=500,"Media",IF(G52&lt;=5000,"Alta","Muy Alta")))))</f>
        <v>Media</v>
      </c>
      <c r="I52" s="221">
        <f>IF(H52="","",IF(H52="Muy Baja",0.2,IF(H52="Baja",0.4,IF(H52="Media",0.6,IF(H52="Alta",0.8,IF(H52="Muy Alta",1,))))))</f>
        <v>0.6</v>
      </c>
      <c r="J52" s="247" t="s">
        <v>231</v>
      </c>
      <c r="K52" s="221" t="str">
        <f>IF(NOT(ISERROR(MATCH(J52,'[10]Tabla Impacto'!$B$221:$B$223,0))),'[10]Tabla Impacto'!$F$223&amp;"Por favor no seleccionar los criterios de impacto(Afectación Económica o presupuestal y Pérdida Reputacional)",J52)</f>
        <v xml:space="preserve">     Entre 10 y 50 SMLMV </v>
      </c>
      <c r="L52" s="196" t="str">
        <f>IF(OR(K52='[10]Tabla Impacto'!$C$11,K52='[10]Tabla Impacto'!$D$11),"Leve",IF(OR(K52='[10]Tabla Impacto'!$C$12,K52='[10]Tabla Impacto'!$D$12),"Menor",IF(OR(K52='[10]Tabla Impacto'!$C$13,K52='[10]Tabla Impacto'!$D$13),"Moderado",IF(OR(K52='[10]Tabla Impacto'!$C$14,K52='[10]Tabla Impacto'!$D$14),"Mayor",IF(OR(K52='[10]Tabla Impacto'!$C$15,K52='[10]Tabla Impacto'!$D$15),"Catastrófico","")))))</f>
        <v>Menor</v>
      </c>
      <c r="M52" s="221">
        <f>IF(L52="","",IF(L52="Leve",0.2,IF(L52="Menor",0.4,IF(L52="Moderado",0.6,IF(L52="Mayor",0.8,IF(L52="Catastrófico",1,))))))</f>
        <v>0.4</v>
      </c>
      <c r="N52" s="200"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307">
        <v>43</v>
      </c>
      <c r="P52" s="201" t="s">
        <v>365</v>
      </c>
      <c r="Q52" s="202" t="str">
        <f t="shared" si="54"/>
        <v>Probabilidad</v>
      </c>
      <c r="R52" s="203" t="s">
        <v>6</v>
      </c>
      <c r="S52" s="203" t="s">
        <v>215</v>
      </c>
      <c r="T52" s="204" t="str">
        <f>IF(AND(R52="Preventivo",S52="Automático"),"50%",IF(AND(R52="Preventivo",S52="Manual"),"40%",IF(AND(R52="Detectivo",S52="Automático"),"40%",IF(AND(R52="Detectivo",S52="Manual"),"30%",IF(AND(R52="Correctivo",S52="Automático"),"35%",IF(AND(R52="Correctivo",S52="Manual"),"25%",""))))))</f>
        <v>40%</v>
      </c>
      <c r="U52" s="203" t="s">
        <v>216</v>
      </c>
      <c r="V52" s="203" t="s">
        <v>217</v>
      </c>
      <c r="W52" s="203" t="s">
        <v>218</v>
      </c>
      <c r="X52" s="201" t="s">
        <v>366</v>
      </c>
      <c r="Y52" s="205">
        <f>IFERROR(IF(Q52="Probabilidad",(I52-(+I52*T52)),IF(Q52="Impacto",I52,"")),"")</f>
        <v>0.36</v>
      </c>
      <c r="Z52" s="206" t="str">
        <f>IFERROR(IF(Y52="","",IF(Y52&lt;=0.2,"Muy Baja",IF(Y52&lt;=0.4,"Baja",IF(Y52&lt;=0.6,"Media",IF(Y52&lt;=0.8,"Alta","Muy Alta"))))),"")</f>
        <v>Baja</v>
      </c>
      <c r="AA52" s="204">
        <f>+Y52</f>
        <v>0.36</v>
      </c>
      <c r="AB52" s="206" t="str">
        <f>IFERROR(IF(AC52="","",IF(AC52&lt;=0.2,"Leve",IF(AC52&lt;=0.4,"Menor",IF(AC52&lt;=0.6,"Moderado",IF(AC52&lt;=0.8,"Mayor","Catastrófico"))))),"")</f>
        <v>Menor</v>
      </c>
      <c r="AC52" s="204">
        <f>IFERROR(IF(Q52="Impacto",(M52-(+M52*T52)),IF(Q52="Probabilidad",M52,"")),"")</f>
        <v>0.4</v>
      </c>
      <c r="AD52" s="207"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Moderado</v>
      </c>
      <c r="AE52" s="203" t="s">
        <v>17</v>
      </c>
      <c r="AF52" s="208"/>
      <c r="AG52" s="208"/>
      <c r="AH52" s="210"/>
      <c r="AI52" s="210"/>
      <c r="AJ52" s="208"/>
      <c r="AK52" s="209"/>
      <c r="AL52" s="253" t="s">
        <v>367</v>
      </c>
      <c r="AM52" s="18"/>
      <c r="AN52" s="18"/>
      <c r="AO52" s="18"/>
    </row>
    <row r="53" spans="1:41" ht="140.25" x14ac:dyDescent="0.2">
      <c r="A53" s="434"/>
      <c r="B53" s="208" t="s">
        <v>10</v>
      </c>
      <c r="C53" s="208" t="s">
        <v>332</v>
      </c>
      <c r="D53" s="208" t="s">
        <v>48</v>
      </c>
      <c r="E53" s="246" t="s">
        <v>332</v>
      </c>
      <c r="F53" s="208" t="s">
        <v>4</v>
      </c>
      <c r="G53" s="209">
        <v>365</v>
      </c>
      <c r="H53" s="196" t="str">
        <f>IF(G53&lt;=0,"",IF(G53&lt;=2,"Muy Baja",IF(G53&lt;=24,"Baja",IF(G53&lt;=500,"Media",IF(G53&lt;=5000,"Alta","Muy Alta")))))</f>
        <v>Media</v>
      </c>
      <c r="I53" s="221">
        <f>IF(H53="","",IF(H53="Muy Baja",0.2,IF(H53="Baja",0.4,IF(H53="Media",0.6,IF(H53="Alta",0.8,IF(H53="Muy Alta",1,))))))</f>
        <v>0.6</v>
      </c>
      <c r="J53" s="247" t="s">
        <v>276</v>
      </c>
      <c r="K53" s="221" t="str">
        <f>IF(NOT(ISERROR(MATCH(J53,'[10]Tabla Impacto'!$B$221:$B$223,0))),'[10]Tabla Impacto'!$F$223&amp;"Por favor no seleccionar los criterios de impacto(Afectación Económica o presupuestal y Pérdida Reputacional)",J53)</f>
        <v xml:space="preserve">     Entre 100 y 500 SMLMV </v>
      </c>
      <c r="L53" s="196" t="str">
        <f>IF(OR(K53='[10]Tabla Impacto'!$C$11,K53='[10]Tabla Impacto'!$D$11),"Leve",IF(OR(K53='[10]Tabla Impacto'!$C$12,K53='[10]Tabla Impacto'!$D$12),"Menor",IF(OR(K53='[10]Tabla Impacto'!$C$13,K53='[10]Tabla Impacto'!$D$13),"Moderado",IF(OR(K53='[10]Tabla Impacto'!$C$14,K53='[10]Tabla Impacto'!$D$14),"Mayor",IF(OR(K53='[10]Tabla Impacto'!$C$15,K53='[10]Tabla Impacto'!$D$15),"Catastrófico","")))))</f>
        <v>Mayor</v>
      </c>
      <c r="M53" s="221">
        <f>IF(L53="","",IF(L53="Leve",0.2,IF(L53="Menor",0.4,IF(L53="Moderado",0.6,IF(L53="Mayor",0.8,IF(L53="Catastrófico",1,))))))</f>
        <v>0.8</v>
      </c>
      <c r="N53" s="200" t="str">
        <f>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Alto</v>
      </c>
      <c r="O53" s="307">
        <v>44</v>
      </c>
      <c r="P53" s="201" t="s">
        <v>368</v>
      </c>
      <c r="Q53" s="202" t="str">
        <f t="shared" si="54"/>
        <v>Probabilidad</v>
      </c>
      <c r="R53" s="203" t="s">
        <v>6</v>
      </c>
      <c r="S53" s="203" t="s">
        <v>215</v>
      </c>
      <c r="T53" s="204" t="str">
        <f>IF(AND(R53="Preventivo",S53="Automático"),"50%",IF(AND(R53="Preventivo",S53="Manual"),"40%",IF(AND(R53="Detectivo",S53="Automático"),"40%",IF(AND(R53="Detectivo",S53="Manual"),"30%",IF(AND(R53="Correctivo",S53="Automático"),"35%",IF(AND(R53="Correctivo",S53="Manual"),"25%",""))))))</f>
        <v>40%</v>
      </c>
      <c r="U53" s="203" t="s">
        <v>216</v>
      </c>
      <c r="V53" s="203" t="s">
        <v>217</v>
      </c>
      <c r="W53" s="203" t="s">
        <v>218</v>
      </c>
      <c r="X53" s="201" t="s">
        <v>333</v>
      </c>
      <c r="Y53" s="205">
        <f>IFERROR(IF(Q53="Probabilidad",(I53-(+I53*T53)),IF(Q53="Impacto",I53,"")),"")</f>
        <v>0.36</v>
      </c>
      <c r="Z53" s="206" t="str">
        <f>IFERROR(IF(Y53="","",IF(Y53&lt;=0.2,"Muy Baja",IF(Y53&lt;=0.4,"Baja",IF(Y53&lt;=0.6,"Media",IF(Y53&lt;=0.8,"Alta","Muy Alta"))))),"")</f>
        <v>Baja</v>
      </c>
      <c r="AA53" s="204">
        <f>+Y53</f>
        <v>0.36</v>
      </c>
      <c r="AB53" s="206" t="str">
        <f>IFERROR(IF(AC53="","",IF(AC53&lt;=0.2,"Leve",IF(AC53&lt;=0.4,"Menor",IF(AC53&lt;=0.6,"Moderado",IF(AC53&lt;=0.8,"Mayor","Catastrófico"))))),"")</f>
        <v>Mayor</v>
      </c>
      <c r="AC53" s="204">
        <f>IFERROR(IF(Q53="Impacto",(M53-(+M53*T53)),IF(Q53="Probabilidad",M53,"")),"")</f>
        <v>0.8</v>
      </c>
      <c r="AD53" s="207"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Alto</v>
      </c>
      <c r="AE53" s="203" t="s">
        <v>12</v>
      </c>
      <c r="AF53" s="208" t="s">
        <v>369</v>
      </c>
      <c r="AG53" s="208" t="s">
        <v>334</v>
      </c>
      <c r="AH53" s="210" t="s">
        <v>154</v>
      </c>
      <c r="AI53" s="210" t="s">
        <v>145</v>
      </c>
      <c r="AJ53" s="208" t="s">
        <v>335</v>
      </c>
      <c r="AK53" s="209" t="s">
        <v>147</v>
      </c>
      <c r="AL53" s="253" t="s">
        <v>370</v>
      </c>
      <c r="AM53" s="18"/>
      <c r="AN53" s="18"/>
      <c r="AO53" s="18"/>
    </row>
    <row r="54" spans="1:41" ht="178.5" x14ac:dyDescent="0.2">
      <c r="A54" s="435" t="s">
        <v>545</v>
      </c>
      <c r="B54" s="416" t="s">
        <v>358</v>
      </c>
      <c r="C54" s="416"/>
      <c r="D54" s="416" t="s">
        <v>371</v>
      </c>
      <c r="E54" s="425" t="s">
        <v>372</v>
      </c>
      <c r="F54" s="416" t="s">
        <v>362</v>
      </c>
      <c r="G54" s="412">
        <v>192</v>
      </c>
      <c r="H54" s="420" t="str">
        <f>IF(G54&lt;=0,"",IF(G54&lt;=2,"Muy Baja",IF(G54&lt;=24,"Baja",IF(G54&lt;=500,"Media",IF(G54&lt;=5000,"Alta","Muy Alta")))))</f>
        <v>Media</v>
      </c>
      <c r="I54" s="418">
        <f>IF(H54="","",IF(H54="Muy Baja",0.2,IF(H54="Baja",0.4,IF(H54="Media",0.6,IF(H54="Alta",0.8,IF(H54="Muy Alta",1,))))))</f>
        <v>0.6</v>
      </c>
      <c r="J54" s="419" t="s">
        <v>223</v>
      </c>
      <c r="K54" s="418" t="str">
        <f>IF(NOT(ISERROR(MATCH(J54,'[11]Tabla Impacto'!$B$221:$B$223,0))),'[11]Tabla Impacto'!$F$223&amp;"Por favor no seleccionar los criterios de impacto(Afectación Económica o presupuestal y Pérdida Reputacional)",J54)</f>
        <v xml:space="preserve">     El riesgo afecta la imagen de la entidad con algunos usuarios de relevancia frente al logro de los objetivos</v>
      </c>
      <c r="L54" s="420" t="str">
        <f>IF(OR(K54='[11]Tabla Impacto'!$C$11,K54='[11]Tabla Impacto'!$D$11),"Leve",IF(OR(K54='[11]Tabla Impacto'!$C$12,K54='[11]Tabla Impacto'!$D$12),"Menor",IF(OR(K54='[11]Tabla Impacto'!$C$13,K54='[11]Tabla Impacto'!$D$13),"Moderado",IF(OR(K54='[11]Tabla Impacto'!$C$14,K54='[11]Tabla Impacto'!$D$14),"Mayor",IF(OR(K54='[11]Tabla Impacto'!$C$15,K54='[11]Tabla Impacto'!$D$15),"Catastrófico","")))))</f>
        <v>Moderado</v>
      </c>
      <c r="M54" s="418">
        <f>IF(L54="","",IF(L54="Leve",0.2,IF(L54="Menor",0.4,IF(L54="Moderado",0.6,IF(L54="Mayor",0.8,IF(L54="Catastrófico",1,))))))</f>
        <v>0.6</v>
      </c>
      <c r="N54" s="421"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Moderado</v>
      </c>
      <c r="O54" s="307">
        <v>45</v>
      </c>
      <c r="P54" s="201" t="s">
        <v>373</v>
      </c>
      <c r="Q54" s="202" t="str">
        <f t="shared" si="54"/>
        <v>Probabilidad</v>
      </c>
      <c r="R54" s="203" t="s">
        <v>6</v>
      </c>
      <c r="S54" s="203" t="s">
        <v>215</v>
      </c>
      <c r="T54" s="204" t="str">
        <f>IF(AND(R54="Preventivo",S54="Automático"),"50%",IF(AND(R54="Preventivo",S54="Manual"),"40%",IF(AND(R54="Detectivo",S54="Automático"),"40%",IF(AND(R54="Detectivo",S54="Manual"),"30%",IF(AND(R54="Correctivo",S54="Automático"),"35%",IF(AND(R54="Correctivo",S54="Manual"),"25%",""))))))</f>
        <v>40%</v>
      </c>
      <c r="U54" s="203" t="s">
        <v>216</v>
      </c>
      <c r="V54" s="203" t="s">
        <v>217</v>
      </c>
      <c r="W54" s="203" t="s">
        <v>218</v>
      </c>
      <c r="X54" s="201" t="s">
        <v>374</v>
      </c>
      <c r="Y54" s="205">
        <f>IFERROR(IF(Q54="Probabilidad",(I54-(+I54*T54)),IF(Q54="Impacto",I54,"")),"")</f>
        <v>0.36</v>
      </c>
      <c r="Z54" s="206" t="str">
        <f>IFERROR(IF(Y54="","",IF(Y54&lt;=0.2,"Muy Baja",IF(Y54&lt;=0.4,"Baja",IF(Y54&lt;=0.6,"Media",IF(Y54&lt;=0.8,"Alta","Muy Alta"))))),"")</f>
        <v>Baja</v>
      </c>
      <c r="AA54" s="204">
        <f>+Y54</f>
        <v>0.36</v>
      </c>
      <c r="AB54" s="206" t="str">
        <f>IFERROR(IF(AC54="","",IF(AC54&lt;=0.2,"Leve",IF(AC54&lt;=0.4,"Menor",IF(AC54&lt;=0.6,"Moderado",IF(AC54&lt;=0.8,"Mayor","Catastrófico"))))),"")</f>
        <v>Moderado</v>
      </c>
      <c r="AC54" s="204">
        <f>IFERROR(IF(Q54="Impacto",(M54-(+M54*T54)),IF(Q54="Probabilidad",M54,"")),"")</f>
        <v>0.6</v>
      </c>
      <c r="AD54" s="207"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Moderado</v>
      </c>
      <c r="AE54" s="203" t="s">
        <v>12</v>
      </c>
      <c r="AF54" s="208" t="s">
        <v>176</v>
      </c>
      <c r="AG54" s="208" t="s">
        <v>177</v>
      </c>
      <c r="AH54" s="210" t="s">
        <v>154</v>
      </c>
      <c r="AI54" s="210" t="s">
        <v>145</v>
      </c>
      <c r="AJ54" s="208" t="s">
        <v>375</v>
      </c>
      <c r="AK54" s="209" t="s">
        <v>147</v>
      </c>
      <c r="AL54" s="253" t="s">
        <v>376</v>
      </c>
      <c r="AM54" s="18"/>
      <c r="AN54" s="18"/>
      <c r="AO54" s="18"/>
    </row>
    <row r="55" spans="1:41" ht="127.5" x14ac:dyDescent="0.2">
      <c r="A55" s="435"/>
      <c r="B55" s="416"/>
      <c r="C55" s="416"/>
      <c r="D55" s="416"/>
      <c r="E55" s="425"/>
      <c r="F55" s="416"/>
      <c r="G55" s="412"/>
      <c r="H55" s="420"/>
      <c r="I55" s="418"/>
      <c r="J55" s="419"/>
      <c r="K55" s="418"/>
      <c r="L55" s="420"/>
      <c r="M55" s="418"/>
      <c r="N55" s="421"/>
      <c r="O55" s="307">
        <v>46</v>
      </c>
      <c r="P55" s="201" t="s">
        <v>118</v>
      </c>
      <c r="Q55" s="202" t="str">
        <f t="shared" si="54"/>
        <v>Probabilidad</v>
      </c>
      <c r="R55" s="203" t="s">
        <v>6</v>
      </c>
      <c r="S55" s="203" t="s">
        <v>215</v>
      </c>
      <c r="T55" s="204" t="str">
        <f t="shared" ref="T55" si="71">IF(AND(R55="Preventivo",S55="Automático"),"50%",IF(AND(R55="Preventivo",S55="Manual"),"40%",IF(AND(R55="Detectivo",S55="Automático"),"40%",IF(AND(R55="Detectivo",S55="Manual"),"30%",IF(AND(R55="Correctivo",S55="Automático"),"35%",IF(AND(R55="Correctivo",S55="Manual"),"25%",""))))))</f>
        <v>40%</v>
      </c>
      <c r="U55" s="203" t="s">
        <v>216</v>
      </c>
      <c r="V55" s="203" t="s">
        <v>217</v>
      </c>
      <c r="W55" s="203" t="s">
        <v>218</v>
      </c>
      <c r="X55" s="201" t="s">
        <v>337</v>
      </c>
      <c r="Y55" s="205">
        <f>IFERROR(IF(AND(Q54="Probabilidad",Q55="Probabilidad"),(AA54-(+AA54*T55)),IF(Q55="Probabilidad",(I54-(+I54*T55)),IF(Q55="Impacto",AA54,""))),"")</f>
        <v>0.216</v>
      </c>
      <c r="Z55" s="206" t="str">
        <f t="shared" ref="Z55" si="72">IFERROR(IF(Y55="","",IF(Y55&lt;=0.2,"Muy Baja",IF(Y55&lt;=0.4,"Baja",IF(Y55&lt;=0.6,"Media",IF(Y55&lt;=0.8,"Alta","Muy Alta"))))),"")</f>
        <v>Baja</v>
      </c>
      <c r="AA55" s="204">
        <f t="shared" ref="AA55" si="73">+Y55</f>
        <v>0.216</v>
      </c>
      <c r="AB55" s="206" t="str">
        <f t="shared" ref="AB55" si="74">IFERROR(IF(AC55="","",IF(AC55&lt;=0.2,"Leve",IF(AC55&lt;=0.4,"Menor",IF(AC55&lt;=0.6,"Moderado",IF(AC55&lt;=0.8,"Mayor","Catastrófico"))))),"")</f>
        <v>Moderado</v>
      </c>
      <c r="AC55" s="204">
        <f>IFERROR(IF(AND(Q54="Impacto",Q55="Impacto"),(AC54-(+AC54*T55)),IF(Q55="Impacto",($M$10-(+$M$10*T55)),IF(Q55="Probabilidad",AC54,""))),"")</f>
        <v>0.6</v>
      </c>
      <c r="AD55" s="207" t="str">
        <f t="shared" ref="AD55" si="75">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Moderado</v>
      </c>
      <c r="AE55" s="203" t="s">
        <v>17</v>
      </c>
      <c r="AF55" s="208"/>
      <c r="AG55" s="209"/>
      <c r="AH55" s="210"/>
      <c r="AI55" s="210"/>
      <c r="AJ55" s="208"/>
      <c r="AK55" s="209"/>
      <c r="AL55" s="253" t="s">
        <v>377</v>
      </c>
      <c r="AM55" s="18"/>
      <c r="AN55" s="18"/>
      <c r="AO55" s="18"/>
    </row>
    <row r="56" spans="1:41" ht="178.5" x14ac:dyDescent="0.2">
      <c r="A56" s="431" t="s">
        <v>346</v>
      </c>
      <c r="B56" s="416" t="s">
        <v>378</v>
      </c>
      <c r="C56" s="416" t="s">
        <v>379</v>
      </c>
      <c r="D56" s="416" t="s">
        <v>379</v>
      </c>
      <c r="E56" s="425" t="s">
        <v>50</v>
      </c>
      <c r="F56" s="416" t="s">
        <v>338</v>
      </c>
      <c r="G56" s="412">
        <v>365</v>
      </c>
      <c r="H56" s="420" t="str">
        <f>IF(G56&lt;=0,"",IF(G56&lt;=2,"Muy Baja",IF(G56&lt;=24,"Baja",IF(G56&lt;=500,"Media",IF(G56&lt;=5000,"Alta","Muy Alta")))))</f>
        <v>Media</v>
      </c>
      <c r="I56" s="418">
        <f>IF(H56="","",IF(H56="Muy Baja",0.2,IF(H56="Baja",0.4,IF(H56="Media",0.6,IF(H56="Alta",0.8,IF(H56="Muy Alta",1,))))))</f>
        <v>0.6</v>
      </c>
      <c r="J56" s="419" t="s">
        <v>301</v>
      </c>
      <c r="K56" s="418" t="str">
        <f>IF(NOT(ISERROR(MATCH(J56,'[12]Tabla Impacto'!$B$221:$B$223,0))),'[12]Tabla Impacto'!$F$223&amp;"Por favor no seleccionar los criterios de impacto(Afectación Económica o presupuestal y Pérdida Reputacional)",J56)</f>
        <v xml:space="preserve">     Entre 50 y 100 SMLMV </v>
      </c>
      <c r="L56" s="420" t="str">
        <f>IF(OR(K56='[12]Tabla Impacto'!$C$11,K56='[12]Tabla Impacto'!$D$11),"Leve",IF(OR(K56='[12]Tabla Impacto'!$C$12,K56='[12]Tabla Impacto'!$D$12),"Menor",IF(OR(K56='[12]Tabla Impacto'!$C$13,K56='[12]Tabla Impacto'!$D$13),"Moderado",IF(OR(K56='[12]Tabla Impacto'!$C$14,K56='[12]Tabla Impacto'!$D$14),"Mayor",IF(OR(K56='[12]Tabla Impacto'!$C$15,K56='[12]Tabla Impacto'!$D$15),"Catastrófico","")))))</f>
        <v>Moderado</v>
      </c>
      <c r="M56" s="418">
        <f>IF(L56="","",IF(L56="Leve",0.2,IF(L56="Menor",0.4,IF(L56="Moderado",0.6,IF(L56="Mayor",0.8,IF(L56="Catastrófico",1,))))))</f>
        <v>0.6</v>
      </c>
      <c r="N56" s="421"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Moderado</v>
      </c>
      <c r="O56" s="307">
        <v>47</v>
      </c>
      <c r="P56" s="201" t="s">
        <v>481</v>
      </c>
      <c r="Q56" s="202" t="str">
        <f t="shared" si="54"/>
        <v>Probabilidad</v>
      </c>
      <c r="R56" s="203" t="s">
        <v>6</v>
      </c>
      <c r="S56" s="203" t="s">
        <v>215</v>
      </c>
      <c r="T56" s="204" t="str">
        <f>IF(AND(R56="Preventivo",S56="Automático"),"50%",IF(AND(R56="Preventivo",S56="Manual"),"40%",IF(AND(R56="Detectivo",S56="Automático"),"40%",IF(AND(R56="Detectivo",S56="Manual"),"30%",IF(AND(R56="Correctivo",S56="Automático"),"35%",IF(AND(R56="Correctivo",S56="Manual"),"25%",""))))))</f>
        <v>40%</v>
      </c>
      <c r="U56" s="203" t="s">
        <v>216</v>
      </c>
      <c r="V56" s="203" t="s">
        <v>339</v>
      </c>
      <c r="W56" s="203" t="s">
        <v>218</v>
      </c>
      <c r="X56" s="201" t="s">
        <v>380</v>
      </c>
      <c r="Y56" s="205">
        <f>IFERROR(IF(Q56="Probabilidad",(I56-(+I56*T56)),IF(Q56="Impacto",I56,"")),"")</f>
        <v>0.36</v>
      </c>
      <c r="Z56" s="206" t="str">
        <f>IFERROR(IF(Y56="","",IF(Y56&lt;=0.2,"Muy Baja",IF(Y56&lt;=0.4,"Baja",IF(Y56&lt;=0.6,"Media",IF(Y56&lt;=0.8,"Alta","Muy Alta"))))),"")</f>
        <v>Baja</v>
      </c>
      <c r="AA56" s="204">
        <f>+Y56</f>
        <v>0.36</v>
      </c>
      <c r="AB56" s="206" t="str">
        <f>IFERROR(IF(AC56="","",IF(AC56&lt;=0.2,"Leve",IF(AC56&lt;=0.4,"Menor",IF(AC56&lt;=0.6,"Moderado",IF(AC56&lt;=0.8,"Mayor","Catastrófico"))))),"")</f>
        <v>Moderado</v>
      </c>
      <c r="AC56" s="204">
        <f>IFERROR(IF(Q56="Impacto",(M56-(+M56*T56)),IF(Q56="Probabilidad",M56,"")),"")</f>
        <v>0.6</v>
      </c>
      <c r="AD56" s="207"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Moderado</v>
      </c>
      <c r="AE56" s="415" t="s">
        <v>12</v>
      </c>
      <c r="AF56" s="416" t="s">
        <v>381</v>
      </c>
      <c r="AG56" s="416" t="s">
        <v>175</v>
      </c>
      <c r="AH56" s="417" t="s">
        <v>150</v>
      </c>
      <c r="AI56" s="417" t="s">
        <v>145</v>
      </c>
      <c r="AJ56" s="208" t="s">
        <v>382</v>
      </c>
      <c r="AK56" s="209" t="s">
        <v>147</v>
      </c>
      <c r="AL56" s="254" t="s">
        <v>482</v>
      </c>
      <c r="AM56" s="18"/>
      <c r="AN56" s="18"/>
      <c r="AO56" s="18"/>
    </row>
    <row r="57" spans="1:41" ht="140.25" x14ac:dyDescent="0.2">
      <c r="A57" s="431"/>
      <c r="B57" s="416"/>
      <c r="C57" s="416"/>
      <c r="D57" s="416"/>
      <c r="E57" s="425"/>
      <c r="F57" s="416"/>
      <c r="G57" s="412"/>
      <c r="H57" s="420"/>
      <c r="I57" s="418"/>
      <c r="J57" s="419"/>
      <c r="K57" s="418"/>
      <c r="L57" s="420"/>
      <c r="M57" s="418"/>
      <c r="N57" s="421"/>
      <c r="O57" s="307">
        <v>48</v>
      </c>
      <c r="P57" s="201" t="s">
        <v>383</v>
      </c>
      <c r="Q57" s="202" t="str">
        <f t="shared" si="54"/>
        <v>Probabilidad</v>
      </c>
      <c r="R57" s="203" t="s">
        <v>6</v>
      </c>
      <c r="S57" s="203" t="s">
        <v>340</v>
      </c>
      <c r="T57" s="204" t="str">
        <f t="shared" ref="T57" si="76">IF(AND(R57="Preventivo",S57="Automático"),"50%",IF(AND(R57="Preventivo",S57="Manual"),"40%",IF(AND(R57="Detectivo",S57="Automático"),"40%",IF(AND(R57="Detectivo",S57="Manual"),"30%",IF(AND(R57="Correctivo",S57="Automático"),"35%",IF(AND(R57="Correctivo",S57="Manual"),"25%",""))))))</f>
        <v>50%</v>
      </c>
      <c r="U57" s="203" t="s">
        <v>216</v>
      </c>
      <c r="V57" s="203" t="s">
        <v>217</v>
      </c>
      <c r="W57" s="203" t="s">
        <v>218</v>
      </c>
      <c r="X57" s="201" t="s">
        <v>341</v>
      </c>
      <c r="Y57" s="205">
        <f>IFERROR(IF(AND(Q56="Probabilidad",Q57="Probabilidad"),(AA56-(+AA56*T57)),IF(Q57="Probabilidad",(I56-(+I56*T57)),IF(Q57="Impacto",AA56,""))),"")</f>
        <v>0.18</v>
      </c>
      <c r="Z57" s="206" t="str">
        <f t="shared" ref="Z57:Z61" si="77">IFERROR(IF(Y57="","",IF(Y57&lt;=0.2,"Muy Baja",IF(Y57&lt;=0.4,"Baja",IF(Y57&lt;=0.6,"Media",IF(Y57&lt;=0.8,"Alta","Muy Alta"))))),"")</f>
        <v>Muy Baja</v>
      </c>
      <c r="AA57" s="204">
        <f t="shared" ref="AA57" si="78">+Y57</f>
        <v>0.18</v>
      </c>
      <c r="AB57" s="206" t="str">
        <f t="shared" ref="AB57:AB61" si="79">IFERROR(IF(AC57="","",IF(AC57&lt;=0.2,"Leve",IF(AC57&lt;=0.4,"Menor",IF(AC57&lt;=0.6,"Moderado",IF(AC57&lt;=0.8,"Mayor","Catastrófico"))))),"")</f>
        <v>Moderado</v>
      </c>
      <c r="AC57" s="204">
        <f>IFERROR(IF(AND(Q56="Impacto",Q57="Impacto"),(AC56-(+AC56*T57)),IF(Q57="Impacto",($N$10-(+$N$10*T57)),IF(Q57="Probabilidad",AC56,""))),"")</f>
        <v>0.6</v>
      </c>
      <c r="AD57" s="207" t="str">
        <f t="shared" ref="AD57" si="80">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Moderado</v>
      </c>
      <c r="AE57" s="415"/>
      <c r="AF57" s="416"/>
      <c r="AG57" s="416"/>
      <c r="AH57" s="417"/>
      <c r="AI57" s="417"/>
      <c r="AJ57" s="208" t="s">
        <v>384</v>
      </c>
      <c r="AK57" s="209" t="s">
        <v>147</v>
      </c>
      <c r="AL57" s="254" t="s">
        <v>385</v>
      </c>
      <c r="AM57" s="18"/>
      <c r="AN57" s="18"/>
      <c r="AO57" s="18"/>
    </row>
    <row r="58" spans="1:41" ht="140.25" x14ac:dyDescent="0.2">
      <c r="A58" s="431"/>
      <c r="B58" s="416" t="s">
        <v>10</v>
      </c>
      <c r="C58" s="416"/>
      <c r="D58" s="416" t="s">
        <v>386</v>
      </c>
      <c r="E58" s="430" t="s">
        <v>387</v>
      </c>
      <c r="F58" s="416" t="s">
        <v>338</v>
      </c>
      <c r="G58" s="412">
        <v>365</v>
      </c>
      <c r="H58" s="420" t="str">
        <f>IF(G58&lt;=0,"",IF(G58&lt;=2,"Muy Baja",IF(G58&lt;=24,"Baja",IF(G58&lt;=500,"Media",IF(G58&lt;=5000,"Alta","Muy Alta")))))</f>
        <v>Media</v>
      </c>
      <c r="I58" s="418">
        <f>IF(H58="","",IF(H58="Muy Baja",0.2,IF(H58="Baja",0.4,IF(H58="Media",0.6,IF(H58="Alta",0.8,IF(H58="Muy Alta",1,))))))</f>
        <v>0.6</v>
      </c>
      <c r="J58" s="419" t="s">
        <v>301</v>
      </c>
      <c r="K58" s="418" t="str">
        <f>IF(NOT(ISERROR(MATCH(J58,'[12]Tabla Impacto'!$B$221:$B$223,0))),'[12]Tabla Impacto'!$F$223&amp;"Por favor no seleccionar los criterios de impacto(Afectación Económica o presupuestal y Pérdida Reputacional)",J58)</f>
        <v xml:space="preserve">     Entre 50 y 100 SMLMV </v>
      </c>
      <c r="L58" s="420" t="str">
        <f>IF(OR(K58='[12]Tabla Impacto'!$C$11,K58='[12]Tabla Impacto'!$D$11),"Leve",IF(OR(K58='[12]Tabla Impacto'!$C$12,K58='[12]Tabla Impacto'!$D$12),"Menor",IF(OR(K58='[12]Tabla Impacto'!$C$13,K58='[12]Tabla Impacto'!$D$13),"Moderado",IF(OR(K58='[12]Tabla Impacto'!$C$14,K58='[12]Tabla Impacto'!$D$14),"Mayor",IF(OR(K58='[12]Tabla Impacto'!$C$15,K58='[12]Tabla Impacto'!$D$15),"Catastrófico","")))))</f>
        <v>Moderado</v>
      </c>
      <c r="M58" s="418">
        <f>IF(L58="","",IF(L58="Leve",0.2,IF(L58="Menor",0.4,IF(L58="Moderado",0.6,IF(L58="Mayor",0.8,IF(L58="Catastrófico",1,))))))</f>
        <v>0.6</v>
      </c>
      <c r="N58" s="421"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307">
        <v>49</v>
      </c>
      <c r="P58" s="201" t="s">
        <v>104</v>
      </c>
      <c r="Q58" s="202" t="str">
        <f t="shared" si="54"/>
        <v>Probabilidad</v>
      </c>
      <c r="R58" s="203" t="s">
        <v>6</v>
      </c>
      <c r="S58" s="203" t="s">
        <v>215</v>
      </c>
      <c r="T58" s="204" t="str">
        <f>IF(AND(R58="Preventivo",S58="Automático"),"50%",IF(AND(R58="Preventivo",S58="Manual"),"40%",IF(AND(R58="Detectivo",S58="Automático"),"40%",IF(AND(R58="Detectivo",S58="Manual"),"30%",IF(AND(R58="Correctivo",S58="Automático"),"35%",IF(AND(R58="Correctivo",S58="Manual"),"25%",""))))))</f>
        <v>40%</v>
      </c>
      <c r="U58" s="203" t="s">
        <v>216</v>
      </c>
      <c r="V58" s="203" t="s">
        <v>217</v>
      </c>
      <c r="W58" s="203" t="s">
        <v>218</v>
      </c>
      <c r="X58" s="201" t="s">
        <v>342</v>
      </c>
      <c r="Y58" s="205">
        <f>IFERROR(IF(Q58="Probabilidad",(I58-(+I58*T58)),IF(Q58="Impacto",I58,"")),"")</f>
        <v>0.36</v>
      </c>
      <c r="Z58" s="206" t="str">
        <f>IFERROR(IF(Y58="","",IF(Y58&lt;=0.2,"Muy Baja",IF(Y58&lt;=0.4,"Baja",IF(Y58&lt;=0.6,"Media",IF(Y58&lt;=0.8,"Alta","Muy Alta"))))),"")</f>
        <v>Baja</v>
      </c>
      <c r="AA58" s="204">
        <f>+Y58</f>
        <v>0.36</v>
      </c>
      <c r="AB58" s="206" t="str">
        <f>IFERROR(IF(AC58="","",IF(AC58&lt;=0.2,"Leve",IF(AC58&lt;=0.4,"Menor",IF(AC58&lt;=0.6,"Moderado",IF(AC58&lt;=0.8,"Mayor","Catastrófico"))))),"")</f>
        <v>Moderado</v>
      </c>
      <c r="AC58" s="204">
        <f>IFERROR(IF(Q58="Impacto",(M58-(+M58*T58)),IF(Q58="Probabilidad",M58,"")),"")</f>
        <v>0.6</v>
      </c>
      <c r="AD58" s="207"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Moderado</v>
      </c>
      <c r="AE58" s="415" t="s">
        <v>17</v>
      </c>
      <c r="AF58" s="208"/>
      <c r="AG58" s="208"/>
      <c r="AH58" s="210"/>
      <c r="AI58" s="210"/>
      <c r="AJ58" s="208"/>
      <c r="AK58" s="209"/>
      <c r="AL58" s="254" t="s">
        <v>388</v>
      </c>
      <c r="AM58" s="18"/>
      <c r="AN58" s="18"/>
      <c r="AO58" s="18"/>
    </row>
    <row r="59" spans="1:41" ht="165.75" x14ac:dyDescent="0.2">
      <c r="A59" s="431"/>
      <c r="B59" s="416"/>
      <c r="C59" s="416"/>
      <c r="D59" s="416"/>
      <c r="E59" s="425"/>
      <c r="F59" s="416"/>
      <c r="G59" s="412"/>
      <c r="H59" s="420"/>
      <c r="I59" s="418"/>
      <c r="J59" s="419"/>
      <c r="K59" s="418"/>
      <c r="L59" s="420"/>
      <c r="M59" s="418"/>
      <c r="N59" s="421"/>
      <c r="O59" s="307">
        <v>50</v>
      </c>
      <c r="P59" s="201" t="s">
        <v>105</v>
      </c>
      <c r="Q59" s="202" t="str">
        <f t="shared" si="54"/>
        <v>Probabilidad</v>
      </c>
      <c r="R59" s="203" t="s">
        <v>6</v>
      </c>
      <c r="S59" s="203" t="s">
        <v>215</v>
      </c>
      <c r="T59" s="204" t="str">
        <f t="shared" ref="T59" si="81">IF(AND(R59="Preventivo",S59="Automático"),"50%",IF(AND(R59="Preventivo",S59="Manual"),"40%",IF(AND(R59="Detectivo",S59="Automático"),"40%",IF(AND(R59="Detectivo",S59="Manual"),"30%",IF(AND(R59="Correctivo",S59="Automático"),"35%",IF(AND(R59="Correctivo",S59="Manual"),"25%",""))))))</f>
        <v>40%</v>
      </c>
      <c r="U59" s="203" t="s">
        <v>216</v>
      </c>
      <c r="V59" s="203" t="s">
        <v>217</v>
      </c>
      <c r="W59" s="203" t="s">
        <v>218</v>
      </c>
      <c r="X59" s="201" t="s">
        <v>343</v>
      </c>
      <c r="Y59" s="205">
        <f>IFERROR(IF(AND(Q58="Probabilidad",Q59="Probabilidad"),(AA58-(+AA58*T59)),IF(Q59="Probabilidad",(I58-(+I58*T59)),IF(Q59="Impacto",AA58,""))),"")</f>
        <v>0.216</v>
      </c>
      <c r="Z59" s="206" t="str">
        <f t="shared" si="77"/>
        <v>Baja</v>
      </c>
      <c r="AA59" s="204">
        <f t="shared" ref="AA59" si="82">+Y59</f>
        <v>0.216</v>
      </c>
      <c r="AB59" s="206" t="str">
        <f t="shared" si="79"/>
        <v>Moderado</v>
      </c>
      <c r="AC59" s="204">
        <f>IFERROR(IF(AND(Q58="Impacto",Q59="Impacto"),(AC56-(+AC56*T59)),IF(Q59="Impacto",($N$13-(+$N$13*T59)),IF(Q59="Probabilidad",AC56,""))),"")</f>
        <v>0.6</v>
      </c>
      <c r="AD59" s="207" t="str">
        <f t="shared" ref="AD59" si="83">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Moderado</v>
      </c>
      <c r="AE59" s="415"/>
      <c r="AF59" s="208"/>
      <c r="AG59" s="208"/>
      <c r="AH59" s="210"/>
      <c r="AI59" s="210"/>
      <c r="AJ59" s="208"/>
      <c r="AK59" s="209"/>
      <c r="AL59" s="254" t="s">
        <v>389</v>
      </c>
      <c r="AM59" s="18"/>
      <c r="AN59" s="18"/>
      <c r="AO59" s="18"/>
    </row>
    <row r="60" spans="1:41" ht="191.25" x14ac:dyDescent="0.2">
      <c r="A60" s="431"/>
      <c r="B60" s="416" t="s">
        <v>358</v>
      </c>
      <c r="C60" s="416"/>
      <c r="D60" s="416" t="s">
        <v>390</v>
      </c>
      <c r="E60" s="425" t="s">
        <v>106</v>
      </c>
      <c r="F60" s="416" t="s">
        <v>4</v>
      </c>
      <c r="G60" s="412">
        <v>96</v>
      </c>
      <c r="H60" s="420" t="str">
        <f>IF(G60&lt;=0,"",IF(G60&lt;=2,"Muy Baja",IF(G60&lt;=24,"Baja",IF(G60&lt;=500,"Media",IF(G60&lt;=5000,"Alta","Muy Alta")))))</f>
        <v>Media</v>
      </c>
      <c r="I60" s="418">
        <f>IF(H60="","",IF(H60="Muy Baja",0.2,IF(H60="Baja",0.4,IF(H60="Media",0.6,IF(H60="Alta",0.8,IF(H60="Muy Alta",1,))))))</f>
        <v>0.6</v>
      </c>
      <c r="J60" s="419" t="s">
        <v>214</v>
      </c>
      <c r="K60" s="418" t="str">
        <f>IF(NOT(ISERROR(MATCH(J60,'[12]Tabla Impacto'!$B$221:$B$223,0))),'[12]Tabla Impacto'!$F$223&amp;"Por favor no seleccionar los criterios de impacto(Afectación Económica o presupuestal y Pérdida Reputacional)",J60)</f>
        <v xml:space="preserve">     El riesgo afecta la imagen de de la entidad con efecto publicitario sostenido a nivel de sector administrativo, nivel departamental o municipal</v>
      </c>
      <c r="L60" s="420" t="str">
        <f>IF(OR(K60='[12]Tabla Impacto'!$C$11,K60='[12]Tabla Impacto'!$D$11),"Leve",IF(OR(K60='[12]Tabla Impacto'!$C$12,K60='[12]Tabla Impacto'!$D$12),"Menor",IF(OR(K60='[12]Tabla Impacto'!$C$13,K60='[12]Tabla Impacto'!$D$13),"Moderado",IF(OR(K60='[12]Tabla Impacto'!$C$14,K60='[12]Tabla Impacto'!$D$14),"Mayor",IF(OR(K60='[12]Tabla Impacto'!$C$15,K60='[12]Tabla Impacto'!$D$15),"Catastrófico","")))))</f>
        <v>Mayor</v>
      </c>
      <c r="M60" s="418">
        <f>IF(L60="","",IF(L60="Leve",0.2,IF(L60="Menor",0.4,IF(L60="Moderado",0.6,IF(L60="Mayor",0.8,IF(L60="Catastrófico",1,))))))</f>
        <v>0.8</v>
      </c>
      <c r="N60" s="421"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Alto</v>
      </c>
      <c r="O60" s="307">
        <v>51</v>
      </c>
      <c r="P60" s="201" t="s">
        <v>107</v>
      </c>
      <c r="Q60" s="255" t="str">
        <f t="shared" si="54"/>
        <v>Probabilidad</v>
      </c>
      <c r="R60" s="203" t="s">
        <v>6</v>
      </c>
      <c r="S60" s="203" t="s">
        <v>215</v>
      </c>
      <c r="T60" s="256" t="str">
        <f>IF(AND(R60="Preventivo",S60="Automático"),"50%",IF(AND(R60="Preventivo",S60="Manual"),"40%",IF(AND(R60="Detectivo",S60="Automático"),"40%",IF(AND(R60="Detectivo",S60="Manual"),"30%",IF(AND(R60="Correctivo",S60="Automático"),"35%",IF(AND(R60="Correctivo",S60="Manual"),"25%",""))))))</f>
        <v>40%</v>
      </c>
      <c r="U60" s="203" t="s">
        <v>216</v>
      </c>
      <c r="V60" s="203" t="s">
        <v>217</v>
      </c>
      <c r="W60" s="203" t="s">
        <v>218</v>
      </c>
      <c r="X60" s="201" t="s">
        <v>344</v>
      </c>
      <c r="Y60" s="257">
        <f>IFERROR(IF(Q60="Probabilidad",(I60-(+I60*T60)),IF(Q60="Impacto",I60,"")),"")</f>
        <v>0.36</v>
      </c>
      <c r="Z60" s="206" t="str">
        <f>IFERROR(IF(Y60="","",IF(Y60&lt;=0.2,"Muy Baja",IF(Y60&lt;=0.4,"Baja",IF(Y60&lt;=0.6,"Media",IF(Y60&lt;=0.8,"Alta","Muy Alta"))))),"")</f>
        <v>Baja</v>
      </c>
      <c r="AA60" s="256">
        <f>+Y60</f>
        <v>0.36</v>
      </c>
      <c r="AB60" s="206" t="str">
        <f>IFERROR(IF(AC60="","",IF(AC60&lt;=0.2,"Leve",IF(AC60&lt;=0.4,"Menor",IF(AC60&lt;=0.6,"Moderado",IF(AC60&lt;=0.8,"Mayor","Catastrófico"))))),"")</f>
        <v>Mayor</v>
      </c>
      <c r="AC60" s="256">
        <f>IFERROR(IF(Q60="Impacto",(M60-(+M60*T60)),IF(Q60="Probabilidad",M60,"")),"")</f>
        <v>0.8</v>
      </c>
      <c r="AD60" s="258"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Alto</v>
      </c>
      <c r="AE60" s="429" t="s">
        <v>17</v>
      </c>
      <c r="AF60" s="259"/>
      <c r="AG60" s="208"/>
      <c r="AH60" s="210"/>
      <c r="AI60" s="210"/>
      <c r="AJ60" s="260"/>
      <c r="AK60" s="209"/>
      <c r="AL60" s="254" t="s">
        <v>391</v>
      </c>
      <c r="AM60" s="18"/>
      <c r="AN60" s="18"/>
      <c r="AO60" s="18"/>
    </row>
    <row r="61" spans="1:41" ht="165.75" x14ac:dyDescent="0.2">
      <c r="A61" s="431"/>
      <c r="B61" s="416"/>
      <c r="C61" s="416"/>
      <c r="D61" s="416"/>
      <c r="E61" s="425"/>
      <c r="F61" s="416"/>
      <c r="G61" s="412"/>
      <c r="H61" s="420"/>
      <c r="I61" s="418"/>
      <c r="J61" s="419"/>
      <c r="K61" s="418"/>
      <c r="L61" s="420"/>
      <c r="M61" s="418"/>
      <c r="N61" s="421"/>
      <c r="O61" s="307">
        <v>52</v>
      </c>
      <c r="P61" s="201" t="s">
        <v>392</v>
      </c>
      <c r="Q61" s="202" t="str">
        <f t="shared" si="54"/>
        <v>Probabilidad</v>
      </c>
      <c r="R61" s="203" t="s">
        <v>6</v>
      </c>
      <c r="S61" s="203" t="s">
        <v>215</v>
      </c>
      <c r="T61" s="204" t="str">
        <f t="shared" ref="T61" si="84">IF(AND(R61="Preventivo",S61="Automático"),"50%",IF(AND(R61="Preventivo",S61="Manual"),"40%",IF(AND(R61="Detectivo",S61="Automático"),"40%",IF(AND(R61="Detectivo",S61="Manual"),"30%",IF(AND(R61="Correctivo",S61="Automático"),"35%",IF(AND(R61="Correctivo",S61="Manual"),"25%",""))))))</f>
        <v>40%</v>
      </c>
      <c r="U61" s="203" t="s">
        <v>216</v>
      </c>
      <c r="V61" s="203" t="s">
        <v>217</v>
      </c>
      <c r="W61" s="203" t="s">
        <v>218</v>
      </c>
      <c r="X61" s="201" t="s">
        <v>345</v>
      </c>
      <c r="Y61" s="205">
        <f>IFERROR(IF(AND(Q60="Probabilidad",Q61="Probabilidad"),(AA60-(+AA60*T61)),IF(Q61="Probabilidad",(I60-(+I60*T61)),IF(Q61="Impacto",AA60,""))),"")</f>
        <v>0.216</v>
      </c>
      <c r="Z61" s="206" t="str">
        <f t="shared" si="77"/>
        <v>Baja</v>
      </c>
      <c r="AA61" s="204">
        <f t="shared" ref="AA61" si="85">+Y61</f>
        <v>0.216</v>
      </c>
      <c r="AB61" s="206" t="str">
        <f t="shared" si="79"/>
        <v>Moderado</v>
      </c>
      <c r="AC61" s="204">
        <f>IFERROR(IF(AND(Q60="Impacto",Q61="Impacto"),(AC58-(+AC58*T61)),IF(Q61="Impacto",($N$16-(+$N$16*T61)),IF(Q61="Probabilidad",AC58,""))),"")</f>
        <v>0.6</v>
      </c>
      <c r="AD61" s="207" t="str">
        <f t="shared" ref="AD61" si="86">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Moderado</v>
      </c>
      <c r="AE61" s="429"/>
      <c r="AF61" s="208"/>
      <c r="AG61" s="209"/>
      <c r="AH61" s="210"/>
      <c r="AI61" s="210"/>
      <c r="AJ61" s="208"/>
      <c r="AK61" s="209"/>
      <c r="AL61" s="254" t="s">
        <v>393</v>
      </c>
      <c r="AM61" s="18"/>
      <c r="AN61" s="18"/>
      <c r="AO61" s="18"/>
    </row>
    <row r="62" spans="1:41" ht="165.75" x14ac:dyDescent="0.2">
      <c r="A62" s="426" t="s">
        <v>352</v>
      </c>
      <c r="B62" s="416" t="s">
        <v>10</v>
      </c>
      <c r="C62" s="416" t="s">
        <v>16</v>
      </c>
      <c r="D62" s="416" t="s">
        <v>16</v>
      </c>
      <c r="E62" s="425" t="s">
        <v>56</v>
      </c>
      <c r="F62" s="416" t="s">
        <v>4</v>
      </c>
      <c r="G62" s="412">
        <f>365*90</f>
        <v>32850</v>
      </c>
      <c r="H62" s="420" t="str">
        <f>IF(G62&lt;=0,"",IF(G62&lt;=2,"Muy Baja",IF(G62&lt;=24,"Baja",IF(G62&lt;=500,"Media",IF(G62&lt;=5000,"Alta","Muy Alta")))))</f>
        <v>Muy Alta</v>
      </c>
      <c r="I62" s="418">
        <f>IF(H62="","",IF(H62="Muy Baja",0.2,IF(H62="Baja",0.4,IF(H62="Media",0.6,IF(H62="Alta",0.8,IF(H62="Muy Alta",1,))))))</f>
        <v>1</v>
      </c>
      <c r="J62" s="419" t="s">
        <v>231</v>
      </c>
      <c r="K62" s="418" t="str">
        <f>IF(NOT(ISERROR(MATCH(J62,'[13]Tabla Impacto'!$B$221:$B$223,0))),'[13]Tabla Impacto'!$F$223&amp;"Por favor no seleccionar los criterios de impacto(Afectación Económica o presupuestal y Pérdida Reputacional)",J62)</f>
        <v xml:space="preserve">     Entre 10 y 50 SMLMV </v>
      </c>
      <c r="L62" s="420" t="str">
        <f>IF(OR(K62='[13]Tabla Impacto'!$C$11,K62='[13]Tabla Impacto'!$D$11),"Leve",IF(OR(K62='[13]Tabla Impacto'!$C$12,K62='[13]Tabla Impacto'!$D$12),"Menor",IF(OR(K62='[13]Tabla Impacto'!$C$13,K62='[13]Tabla Impacto'!$D$13),"Moderado",IF(OR(K62='[13]Tabla Impacto'!$C$14,K62='[13]Tabla Impacto'!$D$14),"Mayor",IF(OR(K62='[13]Tabla Impacto'!$C$15,K62='[13]Tabla Impacto'!$D$15),"Catastrófico","")))))</f>
        <v>Menor</v>
      </c>
      <c r="M62" s="418">
        <f>IF(L62="","",IF(L62="Leve",0.2,IF(L62="Menor",0.4,IF(L62="Moderado",0.6,IF(L62="Mayor",0.8,IF(L62="Catastrófico",1,))))))</f>
        <v>0.4</v>
      </c>
      <c r="N62" s="421"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Alto</v>
      </c>
      <c r="O62" s="307">
        <v>53</v>
      </c>
      <c r="P62" s="201" t="s">
        <v>57</v>
      </c>
      <c r="Q62" s="202" t="str">
        <f t="shared" si="54"/>
        <v>Probabilidad</v>
      </c>
      <c r="R62" s="203" t="s">
        <v>6</v>
      </c>
      <c r="S62" s="203" t="s">
        <v>215</v>
      </c>
      <c r="T62" s="204" t="str">
        <f>IF(AND(R62="Preventivo",S62="Automático"),"50%",IF(AND(R62="Preventivo",S62="Manual"),"40%",IF(AND(R62="Detectivo",S62="Automático"),"40%",IF(AND(R62="Detectivo",S62="Manual"),"30%",IF(AND(R62="Correctivo",S62="Automático"),"35%",IF(AND(R62="Correctivo",S62="Manual"),"25%",""))))))</f>
        <v>40%</v>
      </c>
      <c r="U62" s="203" t="s">
        <v>216</v>
      </c>
      <c r="V62" s="203" t="s">
        <v>217</v>
      </c>
      <c r="W62" s="203" t="s">
        <v>218</v>
      </c>
      <c r="X62" s="201" t="s">
        <v>347</v>
      </c>
      <c r="Y62" s="205">
        <f>IFERROR(IF(Q62="Probabilidad",(I62-(+I62*T62)),IF(Q62="Impacto",I62,"")),"")</f>
        <v>0.6</v>
      </c>
      <c r="Z62" s="206" t="str">
        <f>IFERROR(IF(Y62="","",IF(Y62&lt;=0.2,"Muy Baja",IF(Y62&lt;=0.4,"Baja",IF(Y62&lt;=0.6,"Media",IF(Y62&lt;=0.8,"Alta","Muy Alta"))))),"")</f>
        <v>Media</v>
      </c>
      <c r="AA62" s="204">
        <f>+Y62</f>
        <v>0.6</v>
      </c>
      <c r="AB62" s="206" t="str">
        <f>IFERROR(IF(AC62="","",IF(AC62&lt;=0.2,"Leve",IF(AC62&lt;=0.4,"Menor",IF(AC62&lt;=0.6,"Moderado",IF(AC62&lt;=0.8,"Mayor","Catastrófico"))))),"")</f>
        <v>Menor</v>
      </c>
      <c r="AC62" s="204">
        <f>IFERROR(IF(Q62="Impacto",(M62-(+M62*T62)),IF(Q62="Probabilidad",M62,"")),"")</f>
        <v>0.4</v>
      </c>
      <c r="AD62" s="207" t="str">
        <f>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Moderado</v>
      </c>
      <c r="AE62" s="415" t="s">
        <v>17</v>
      </c>
      <c r="AF62" s="416"/>
      <c r="AG62" s="416"/>
      <c r="AH62" s="417"/>
      <c r="AI62" s="417"/>
      <c r="AJ62" s="416"/>
      <c r="AK62" s="412"/>
      <c r="AL62" s="253" t="s">
        <v>471</v>
      </c>
      <c r="AM62" s="18"/>
      <c r="AN62" s="18"/>
      <c r="AO62" s="18"/>
    </row>
    <row r="63" spans="1:41" ht="127.5" x14ac:dyDescent="0.2">
      <c r="A63" s="427"/>
      <c r="B63" s="416"/>
      <c r="C63" s="416"/>
      <c r="D63" s="416"/>
      <c r="E63" s="425"/>
      <c r="F63" s="416"/>
      <c r="G63" s="412"/>
      <c r="H63" s="420"/>
      <c r="I63" s="418"/>
      <c r="J63" s="419"/>
      <c r="K63" s="418"/>
      <c r="L63" s="420"/>
      <c r="M63" s="418"/>
      <c r="N63" s="421"/>
      <c r="O63" s="307">
        <v>54</v>
      </c>
      <c r="P63" s="201" t="s">
        <v>394</v>
      </c>
      <c r="Q63" s="202" t="str">
        <f t="shared" si="54"/>
        <v>Probabilidad</v>
      </c>
      <c r="R63" s="203" t="s">
        <v>6</v>
      </c>
      <c r="S63" s="203" t="s">
        <v>215</v>
      </c>
      <c r="T63" s="204" t="str">
        <f t="shared" ref="T63" si="87">IF(AND(R63="Preventivo",S63="Automático"),"50%",IF(AND(R63="Preventivo",S63="Manual"),"40%",IF(AND(R63="Detectivo",S63="Automático"),"40%",IF(AND(R63="Detectivo",S63="Manual"),"30%",IF(AND(R63="Correctivo",S63="Automático"),"35%",IF(AND(R63="Correctivo",S63="Manual"),"25%",""))))))</f>
        <v>40%</v>
      </c>
      <c r="U63" s="203" t="s">
        <v>216</v>
      </c>
      <c r="V63" s="203" t="s">
        <v>217</v>
      </c>
      <c r="W63" s="203" t="s">
        <v>218</v>
      </c>
      <c r="X63" s="201" t="s">
        <v>348</v>
      </c>
      <c r="Y63" s="205">
        <f>IFERROR(IF(AND(Q62="Probabilidad",Q63="Probabilidad"),(AA62-(+AA62*T63)),IF(Q63="Probabilidad",(I62-(+I62*T63)),IF(Q63="Impacto",AA62,""))),"")</f>
        <v>0.36</v>
      </c>
      <c r="Z63" s="206" t="str">
        <f t="shared" ref="Z63" si="88">IFERROR(IF(Y63="","",IF(Y63&lt;=0.2,"Muy Baja",IF(Y63&lt;=0.4,"Baja",IF(Y63&lt;=0.6,"Media",IF(Y63&lt;=0.8,"Alta","Muy Alta"))))),"")</f>
        <v>Baja</v>
      </c>
      <c r="AA63" s="204">
        <f t="shared" ref="AA63" si="89">+Y63</f>
        <v>0.36</v>
      </c>
      <c r="AB63" s="206" t="str">
        <f t="shared" ref="AB63" si="90">IFERROR(IF(AC63="","",IF(AC63&lt;=0.2,"Leve",IF(AC63&lt;=0.4,"Menor",IF(AC63&lt;=0.6,"Moderado",IF(AC63&lt;=0.8,"Mayor","Catastrófico"))))),"")</f>
        <v>Menor</v>
      </c>
      <c r="AC63" s="204">
        <f>IFERROR(IF(AND(Q62="Impacto",Q63="Impacto"),(AC62-(+AC62*T63)),IF(Q63="Impacto",($M$10-(+$M$10*T63)),IF(Q63="Probabilidad",AC62,""))),"")</f>
        <v>0.4</v>
      </c>
      <c r="AD63" s="207" t="str">
        <f t="shared" ref="AD63" si="91">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Moderado</v>
      </c>
      <c r="AE63" s="415"/>
      <c r="AF63" s="416"/>
      <c r="AG63" s="416"/>
      <c r="AH63" s="417"/>
      <c r="AI63" s="417"/>
      <c r="AJ63" s="416"/>
      <c r="AK63" s="412"/>
      <c r="AL63" s="253" t="s">
        <v>472</v>
      </c>
      <c r="AM63" s="18"/>
      <c r="AN63" s="18"/>
      <c r="AO63" s="18"/>
    </row>
    <row r="64" spans="1:41" ht="127.5" x14ac:dyDescent="0.2">
      <c r="A64" s="427"/>
      <c r="B64" s="208" t="s">
        <v>10</v>
      </c>
      <c r="C64" s="157" t="s">
        <v>349</v>
      </c>
      <c r="D64" s="208" t="s">
        <v>349</v>
      </c>
      <c r="E64" s="246" t="s">
        <v>395</v>
      </c>
      <c r="F64" s="208" t="s">
        <v>4</v>
      </c>
      <c r="G64" s="209">
        <v>2</v>
      </c>
      <c r="H64" s="196" t="str">
        <f>IF(G64&lt;=0,"",IF(G64&lt;=2,"Muy Baja",IF(G64&lt;=24,"Baja",IF(G64&lt;=500,"Media",IF(G64&lt;=5000,"Alta","Muy Alta")))))</f>
        <v>Muy Baja</v>
      </c>
      <c r="I64" s="221">
        <f>IF(H64="","",IF(H64="Muy Baja",0.2,IF(H64="Baja",0.4,IF(H64="Media",0.6,IF(H64="Alta",0.8,IF(H64="Muy Alta",1,))))))</f>
        <v>0.2</v>
      </c>
      <c r="J64" s="247" t="s">
        <v>232</v>
      </c>
      <c r="K64" s="221" t="str">
        <f>IF(NOT(ISERROR(MATCH(J64,'[13]Tabla Impacto'!$B$221:$B$223,0))),'[13]Tabla Impacto'!$F$223&amp;"Por favor no seleccionar los criterios de impacto(Afectación Económica o presupuestal y Pérdida Reputacional)",J64)</f>
        <v xml:space="preserve">     Afectación menor a 10 SMLMV .</v>
      </c>
      <c r="L64" s="196" t="str">
        <f>IF(OR(K64='[13]Tabla Impacto'!$C$11,K64='[13]Tabla Impacto'!$D$11),"Leve",IF(OR(K64='[13]Tabla Impacto'!$C$12,K64='[13]Tabla Impacto'!$D$12),"Menor",IF(OR(K64='[13]Tabla Impacto'!$C$13,K64='[13]Tabla Impacto'!$D$13),"Moderado",IF(OR(K64='[13]Tabla Impacto'!$C$14,K64='[13]Tabla Impacto'!$D$14),"Mayor",IF(OR(K64='[13]Tabla Impacto'!$C$15,K64='[13]Tabla Impacto'!$D$15),"Catastrófico","")))))</f>
        <v>Leve</v>
      </c>
      <c r="M64" s="221">
        <f>IF(L64="","",IF(L64="Leve",0.2,IF(L64="Menor",0.4,IF(L64="Moderado",0.6,IF(L64="Mayor",0.8,IF(L64="Catastrófico",1,))))))</f>
        <v>0.2</v>
      </c>
      <c r="N64" s="200"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Bajo</v>
      </c>
      <c r="O64" s="307">
        <v>55</v>
      </c>
      <c r="P64" s="201" t="s">
        <v>396</v>
      </c>
      <c r="Q64" s="202" t="str">
        <f t="shared" si="54"/>
        <v>Probabilidad</v>
      </c>
      <c r="R64" s="203" t="s">
        <v>6</v>
      </c>
      <c r="S64" s="203" t="s">
        <v>215</v>
      </c>
      <c r="T64" s="204" t="str">
        <f>IF(AND(R64="Preventivo",S64="Automático"),"50%",IF(AND(R64="Preventivo",S64="Manual"),"40%",IF(AND(R64="Detectivo",S64="Automático"),"40%",IF(AND(R64="Detectivo",S64="Manual"),"30%",IF(AND(R64="Correctivo",S64="Automático"),"35%",IF(AND(R64="Correctivo",S64="Manual"),"25%",""))))))</f>
        <v>40%</v>
      </c>
      <c r="U64" s="203" t="s">
        <v>216</v>
      </c>
      <c r="V64" s="203" t="s">
        <v>217</v>
      </c>
      <c r="W64" s="203" t="s">
        <v>218</v>
      </c>
      <c r="X64" s="201" t="s">
        <v>350</v>
      </c>
      <c r="Y64" s="205">
        <f>IFERROR(IF(Q64="Probabilidad",(I64-(+I64*T64)),IF(Q64="Impacto",I64,"")),"")</f>
        <v>0.12</v>
      </c>
      <c r="Z64" s="206" t="str">
        <f>IFERROR(IF(Y64="","",IF(Y64&lt;=0.2,"Muy Baja",IF(Y64&lt;=0.4,"Baja",IF(Y64&lt;=0.6,"Media",IF(Y64&lt;=0.8,"Alta","Muy Alta"))))),"")</f>
        <v>Muy Baja</v>
      </c>
      <c r="AA64" s="204">
        <f>+Y64</f>
        <v>0.12</v>
      </c>
      <c r="AB64" s="206" t="str">
        <f>IFERROR(IF(AC64="","",IF(AC64&lt;=0.2,"Leve",IF(AC64&lt;=0.4,"Menor",IF(AC64&lt;=0.6,"Moderado",IF(AC64&lt;=0.8,"Mayor","Catastrófico"))))),"")</f>
        <v>Leve</v>
      </c>
      <c r="AC64" s="204">
        <f>IFERROR(IF(Q64="Impacto",(M64-(+M64*T64)),IF(Q64="Probabilidad",M64,"")),"")</f>
        <v>0.2</v>
      </c>
      <c r="AD64" s="207"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Bajo</v>
      </c>
      <c r="AE64" s="203" t="s">
        <v>17</v>
      </c>
      <c r="AF64" s="208"/>
      <c r="AG64" s="208"/>
      <c r="AH64" s="210"/>
      <c r="AI64" s="210"/>
      <c r="AJ64" s="208"/>
      <c r="AK64" s="209"/>
      <c r="AL64" s="261" t="s">
        <v>397</v>
      </c>
      <c r="AM64" s="18"/>
      <c r="AN64" s="18"/>
      <c r="AO64" s="18"/>
    </row>
    <row r="65" spans="1:41" ht="165.75" x14ac:dyDescent="0.2">
      <c r="A65" s="428"/>
      <c r="B65" s="208" t="s">
        <v>378</v>
      </c>
      <c r="C65" s="237" t="s">
        <v>398</v>
      </c>
      <c r="D65" s="208" t="s">
        <v>399</v>
      </c>
      <c r="E65" s="246" t="s">
        <v>400</v>
      </c>
      <c r="F65" s="208" t="s">
        <v>4</v>
      </c>
      <c r="G65" s="209">
        <v>12</v>
      </c>
      <c r="H65" s="196" t="str">
        <f>IF(G65&lt;=0,"",IF(G65&lt;=2,"Muy Baja",IF(G65&lt;=24,"Baja",IF(G65&lt;=500,"Media",IF(G65&lt;=5000,"Alta","Muy Alta")))))</f>
        <v>Baja</v>
      </c>
      <c r="I65" s="221">
        <f>IF(H65="","",IF(H65="Muy Baja",0.2,IF(H65="Baja",0.4,IF(H65="Media",0.6,IF(H65="Alta",0.8,IF(H65="Muy Alta",1,))))))</f>
        <v>0.4</v>
      </c>
      <c r="J65" s="247" t="s">
        <v>214</v>
      </c>
      <c r="K65" s="221" t="str">
        <f>IF(NOT(ISERROR(MATCH(J65,'[13]Tabla Impacto'!$B$221:$B$223,0))),'[13]Tabla Impacto'!$F$223&amp;"Por favor no seleccionar los criterios de impacto(Afectación Económica o presupuestal y Pérdida Reputacional)",J65)</f>
        <v xml:space="preserve">     El riesgo afecta la imagen de de la entidad con efecto publicitario sostenido a nivel de sector administrativo, nivel departamental o municipal</v>
      </c>
      <c r="L65" s="196" t="str">
        <f>IF(OR(K65='[13]Tabla Impacto'!$C$11,K65='[13]Tabla Impacto'!$D$11),"Leve",IF(OR(K65='[13]Tabla Impacto'!$C$12,K65='[13]Tabla Impacto'!$D$12),"Menor",IF(OR(K65='[13]Tabla Impacto'!$C$13,K65='[13]Tabla Impacto'!$D$13),"Moderado",IF(OR(K65='[13]Tabla Impacto'!$C$14,K65='[13]Tabla Impacto'!$D$14),"Mayor",IF(OR(K65='[13]Tabla Impacto'!$C$15,K65='[13]Tabla Impacto'!$D$15),"Catastrófico","")))))</f>
        <v>Mayor</v>
      </c>
      <c r="M65" s="221">
        <f>IF(L65="","",IF(L65="Leve",0.2,IF(L65="Menor",0.4,IF(L65="Moderado",0.6,IF(L65="Mayor",0.8,IF(L65="Catastrófico",1,))))))</f>
        <v>0.8</v>
      </c>
      <c r="N65" s="200" t="str">
        <f>IF(OR(AND(H65="Muy Baja",L65="Leve"),AND(H65="Muy Baja",L65="Menor"),AND(H65="Baja",L65="Leve")),"Bajo",IF(OR(AND(H65="Muy baja",L65="Moderado"),AND(H65="Baja",L65="Menor"),AND(H65="Baja",L65="Moderado"),AND(H65="Media",L65="Leve"),AND(H65="Media",L65="Menor"),AND(H65="Media",L65="Moderado"),AND(H65="Alta",L65="Leve"),AND(H65="Alta",L65="Menor")),"Moderado",IF(OR(AND(H65="Muy Baja",L65="Mayor"),AND(H65="Baja",L65="Mayor"),AND(H65="Media",L65="Mayor"),AND(H65="Alta",L65="Moderado"),AND(H65="Alta",L65="Mayor"),AND(H65="Muy Alta",L65="Leve"),AND(H65="Muy Alta",L65="Menor"),AND(H65="Muy Alta",L65="Moderado"),AND(H65="Muy Alta",L65="Mayor")),"Alto",IF(OR(AND(H65="Muy Baja",L65="Catastrófico"),AND(H65="Baja",L65="Catastrófico"),AND(H65="Media",L65="Catastrófico"),AND(H65="Alta",L65="Catastrófico"),AND(H65="Muy Alta",L65="Catastrófico")),"Extremo",""))))</f>
        <v>Alto</v>
      </c>
      <c r="O65" s="307">
        <v>56</v>
      </c>
      <c r="P65" s="201" t="s">
        <v>401</v>
      </c>
      <c r="Q65" s="202" t="str">
        <f t="shared" si="54"/>
        <v>Probabilidad</v>
      </c>
      <c r="R65" s="203" t="s">
        <v>6</v>
      </c>
      <c r="S65" s="203" t="s">
        <v>215</v>
      </c>
      <c r="T65" s="204" t="str">
        <f>IF(AND(R65="Preventivo",S65="Automático"),"50%",IF(AND(R65="Preventivo",S65="Manual"),"40%",IF(AND(R65="Detectivo",S65="Automático"),"40%",IF(AND(R65="Detectivo",S65="Manual"),"30%",IF(AND(R65="Correctivo",S65="Automático"),"35%",IF(AND(R65="Correctivo",S65="Manual"),"25%",""))))))</f>
        <v>40%</v>
      </c>
      <c r="U65" s="203" t="s">
        <v>216</v>
      </c>
      <c r="V65" s="203" t="s">
        <v>217</v>
      </c>
      <c r="W65" s="203" t="s">
        <v>218</v>
      </c>
      <c r="X65" s="201" t="s">
        <v>483</v>
      </c>
      <c r="Y65" s="205">
        <f>IFERROR(IF(Q65="Probabilidad",(I65-(+I65*T65)),IF(Q65="Impacto",I65,"")),"")</f>
        <v>0.24</v>
      </c>
      <c r="Z65" s="206" t="str">
        <f>IFERROR(IF(Y65="","",IF(Y65&lt;=0.2,"Muy Baja",IF(Y65&lt;=0.4,"Baja",IF(Y65&lt;=0.6,"Media",IF(Y65&lt;=0.8,"Alta","Muy Alta"))))),"")</f>
        <v>Baja</v>
      </c>
      <c r="AA65" s="204">
        <f>+Y65</f>
        <v>0.24</v>
      </c>
      <c r="AB65" s="206" t="str">
        <f>IFERROR(IF(AC65="","",IF(AC65&lt;=0.2,"Leve",IF(AC65&lt;=0.4,"Menor",IF(AC65&lt;=0.6,"Moderado",IF(AC65&lt;=0.8,"Mayor","Catastrófico"))))),"")</f>
        <v>Mayor</v>
      </c>
      <c r="AC65" s="204">
        <f>IFERROR(IF(Q65="Impacto",(M65-(+M65*T65)),IF(Q65="Probabilidad",M65,"")),"")</f>
        <v>0.8</v>
      </c>
      <c r="AD65" s="207" t="str">
        <f>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Alto</v>
      </c>
      <c r="AE65" s="203" t="s">
        <v>12</v>
      </c>
      <c r="AF65" s="208" t="s">
        <v>402</v>
      </c>
      <c r="AG65" s="208" t="s">
        <v>351</v>
      </c>
      <c r="AH65" s="210" t="s">
        <v>154</v>
      </c>
      <c r="AI65" s="210" t="s">
        <v>145</v>
      </c>
      <c r="AJ65" s="208" t="s">
        <v>403</v>
      </c>
      <c r="AK65" s="209" t="s">
        <v>147</v>
      </c>
      <c r="AL65" s="253" t="s">
        <v>404</v>
      </c>
      <c r="AM65" s="18"/>
      <c r="AN65" s="18"/>
      <c r="AO65" s="18"/>
    </row>
    <row r="66" spans="1:41" ht="165.75" x14ac:dyDescent="0.2">
      <c r="A66" s="422" t="s">
        <v>357</v>
      </c>
      <c r="B66" s="416" t="s">
        <v>10</v>
      </c>
      <c r="C66" s="416" t="s">
        <v>405</v>
      </c>
      <c r="D66" s="416" t="s">
        <v>405</v>
      </c>
      <c r="E66" s="425" t="s">
        <v>46</v>
      </c>
      <c r="F66" s="416" t="s">
        <v>338</v>
      </c>
      <c r="G66" s="412">
        <f>365*219</f>
        <v>79935</v>
      </c>
      <c r="H66" s="420" t="str">
        <f>IF(G66&lt;=0,"",IF(G66&lt;=2,"Muy Baja",IF(G66&lt;=24,"Baja",IF(G66&lt;=500,"Media",IF(G66&lt;=5000,"Alta","Muy Alta")))))</f>
        <v>Muy Alta</v>
      </c>
      <c r="I66" s="418">
        <f>IF(H66="","",IF(H66="Muy Baja",0.2,IF(H66="Baja",0.4,IF(H66="Media",0.6,IF(H66="Alta",0.8,IF(H66="Muy Alta",1,))))))</f>
        <v>1</v>
      </c>
      <c r="J66" s="419" t="s">
        <v>231</v>
      </c>
      <c r="K66" s="418" t="str">
        <f>IF(NOT(ISERROR(MATCH(J66,'[14]Tabla Impacto'!$B$221:$B$223,0))),'[14]Tabla Impacto'!$F$223&amp;"Por favor no seleccionar los criterios de impacto(Afectación Económica o presupuestal y Pérdida Reputacional)",J66)</f>
        <v xml:space="preserve">     Entre 10 y 50 SMLMV </v>
      </c>
      <c r="L66" s="420" t="str">
        <f>IF(OR(K66='[14]Tabla Impacto'!$C$11,K66='[14]Tabla Impacto'!$D$11),"Leve",IF(OR(K66='[14]Tabla Impacto'!$C$12,K66='[14]Tabla Impacto'!$D$12),"Menor",IF(OR(K66='[14]Tabla Impacto'!$C$13,K66='[14]Tabla Impacto'!$D$13),"Moderado",IF(OR(K66='[14]Tabla Impacto'!$C$14,K66='[14]Tabla Impacto'!$D$14),"Mayor",IF(OR(K66='[14]Tabla Impacto'!$C$15,K66='[14]Tabla Impacto'!$D$15),"Catastrófico","")))))</f>
        <v>Menor</v>
      </c>
      <c r="M66" s="418">
        <f>IF(L66="","",IF(L66="Leve",0.2,IF(L66="Menor",0.4,IF(L66="Moderado",0.6,IF(L66="Mayor",0.8,IF(L66="Catastrófico",1,))))))</f>
        <v>0.4</v>
      </c>
      <c r="N66" s="42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Alto</v>
      </c>
      <c r="O66" s="307">
        <v>57</v>
      </c>
      <c r="P66" s="223" t="s">
        <v>406</v>
      </c>
      <c r="Q66" s="202" t="str">
        <f t="shared" si="54"/>
        <v>Probabilidad</v>
      </c>
      <c r="R66" s="203" t="s">
        <v>6</v>
      </c>
      <c r="S66" s="203" t="s">
        <v>215</v>
      </c>
      <c r="T66" s="204" t="str">
        <f>IF(AND(R66="Preventivo",S66="Automático"),"50%",IF(AND(R66="Preventivo",S66="Manual"),"40%",IF(AND(R66="Detectivo",S66="Automático"),"40%",IF(AND(R66="Detectivo",S66="Manual"),"30%",IF(AND(R66="Correctivo",S66="Automático"),"35%",IF(AND(R66="Correctivo",S66="Manual"),"25%",""))))))</f>
        <v>40%</v>
      </c>
      <c r="U66" s="203" t="s">
        <v>216</v>
      </c>
      <c r="V66" s="203" t="s">
        <v>217</v>
      </c>
      <c r="W66" s="203" t="s">
        <v>218</v>
      </c>
      <c r="X66" s="201" t="s">
        <v>407</v>
      </c>
      <c r="Y66" s="205">
        <f>IFERROR(IF(Q66="Probabilidad",(I66-(+I66*T66)),IF(Q66="Impacto",I66,"")),"")</f>
        <v>0.6</v>
      </c>
      <c r="Z66" s="206" t="str">
        <f>IFERROR(IF(Y66="","",IF(Y66&lt;=0.2,"Muy Baja",IF(Y66&lt;=0.4,"Baja",IF(Y66&lt;=0.6,"Media",IF(Y66&lt;=0.8,"Alta","Muy Alta"))))),"")</f>
        <v>Media</v>
      </c>
      <c r="AA66" s="204">
        <f>+Y66</f>
        <v>0.6</v>
      </c>
      <c r="AB66" s="206" t="str">
        <f>IFERROR(IF(AC66="","",IF(AC66&lt;=0.2,"Leve",IF(AC66&lt;=0.4,"Menor",IF(AC66&lt;=0.6,"Moderado",IF(AC66&lt;=0.8,"Mayor","Catastrófico"))))),"")</f>
        <v>Menor</v>
      </c>
      <c r="AC66" s="204">
        <f>IFERROR(IF(Q66="Impacto",(M66-(+M66*T66)),IF(Q66="Probabilidad",M66,"")),"")</f>
        <v>0.4</v>
      </c>
      <c r="AD66" s="207"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Moderado</v>
      </c>
      <c r="AE66" s="415" t="s">
        <v>12</v>
      </c>
      <c r="AF66" s="416" t="s">
        <v>408</v>
      </c>
      <c r="AG66" s="416" t="s">
        <v>409</v>
      </c>
      <c r="AH66" s="417" t="s">
        <v>154</v>
      </c>
      <c r="AI66" s="417" t="s">
        <v>145</v>
      </c>
      <c r="AJ66" s="416" t="s">
        <v>172</v>
      </c>
      <c r="AK66" s="412" t="s">
        <v>147</v>
      </c>
      <c r="AL66" s="253" t="s">
        <v>410</v>
      </c>
      <c r="AM66" s="18"/>
      <c r="AN66" s="18"/>
      <c r="AO66" s="18"/>
    </row>
    <row r="67" spans="1:41" ht="127.5" x14ac:dyDescent="0.2">
      <c r="A67" s="423"/>
      <c r="B67" s="416"/>
      <c r="C67" s="416"/>
      <c r="D67" s="416"/>
      <c r="E67" s="425"/>
      <c r="F67" s="416"/>
      <c r="G67" s="412"/>
      <c r="H67" s="420"/>
      <c r="I67" s="418"/>
      <c r="J67" s="419"/>
      <c r="K67" s="418"/>
      <c r="L67" s="420"/>
      <c r="M67" s="418"/>
      <c r="N67" s="421"/>
      <c r="O67" s="307">
        <v>58</v>
      </c>
      <c r="P67" s="201" t="s">
        <v>353</v>
      </c>
      <c r="Q67" s="202" t="str">
        <f t="shared" si="54"/>
        <v>Impacto</v>
      </c>
      <c r="R67" s="203" t="s">
        <v>354</v>
      </c>
      <c r="S67" s="203" t="s">
        <v>215</v>
      </c>
      <c r="T67" s="204" t="str">
        <f t="shared" ref="T67" si="92">IF(AND(R67="Preventivo",S67="Automático"),"50%",IF(AND(R67="Preventivo",S67="Manual"),"40%",IF(AND(R67="Detectivo",S67="Automático"),"40%",IF(AND(R67="Detectivo",S67="Manual"),"30%",IF(AND(R67="Correctivo",S67="Automático"),"35%",IF(AND(R67="Correctivo",S67="Manual"),"25%",""))))))</f>
        <v>25%</v>
      </c>
      <c r="U67" s="203" t="s">
        <v>216</v>
      </c>
      <c r="V67" s="203" t="s">
        <v>217</v>
      </c>
      <c r="W67" s="203" t="s">
        <v>218</v>
      </c>
      <c r="X67" s="201" t="s">
        <v>355</v>
      </c>
      <c r="Y67" s="205">
        <f>IFERROR(IF(AND(Q66="Probabilidad",Q67="Probabilidad"),(AA66-(+AA66*T67)),IF(Q67="Probabilidad",(I66-(+I66*T67)),IF(Q67="Impacto",AA66,""))),"")</f>
        <v>0.6</v>
      </c>
      <c r="Z67" s="206" t="str">
        <f t="shared" ref="Z67" si="93">IFERROR(IF(Y67="","",IF(Y67&lt;=0.2,"Muy Baja",IF(Y67&lt;=0.4,"Baja",IF(Y67&lt;=0.6,"Media",IF(Y67&lt;=0.8,"Alta","Muy Alta"))))),"")</f>
        <v>Media</v>
      </c>
      <c r="AA67" s="204">
        <f t="shared" ref="AA67" si="94">+Y67</f>
        <v>0.6</v>
      </c>
      <c r="AB67" s="206" t="str">
        <f t="shared" ref="AB67" si="95">IFERROR(IF(AC67="","",IF(AC67&lt;=0.2,"Leve",IF(AC67&lt;=0.4,"Menor",IF(AC67&lt;=0.6,"Moderado",IF(AC67&lt;=0.8,"Mayor","Catastrófico"))))),"")</f>
        <v>Mayor</v>
      </c>
      <c r="AC67" s="204">
        <f>IFERROR(IF(AND(Q66="Impacto",Q67="Impacto"),(AC66-(+AC66*T67)),IF(Q67="Impacto",($M$10-(+$M$10*T67)),IF(Q67="Probabilidad",AC66,""))),"")</f>
        <v>0.75</v>
      </c>
      <c r="AD67" s="207" t="str">
        <f t="shared" ref="AD67" si="96">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Alto</v>
      </c>
      <c r="AE67" s="415"/>
      <c r="AF67" s="416"/>
      <c r="AG67" s="416"/>
      <c r="AH67" s="417"/>
      <c r="AI67" s="417"/>
      <c r="AJ67" s="416"/>
      <c r="AK67" s="412"/>
      <c r="AL67" s="253" t="s">
        <v>411</v>
      </c>
      <c r="AM67" s="18"/>
      <c r="AN67" s="18"/>
      <c r="AO67" s="18"/>
    </row>
    <row r="68" spans="1:41" ht="140.25" x14ac:dyDescent="0.2">
      <c r="A68" s="424"/>
      <c r="B68" s="208" t="s">
        <v>10</v>
      </c>
      <c r="C68" s="208" t="s">
        <v>412</v>
      </c>
      <c r="D68" s="208" t="s">
        <v>412</v>
      </c>
      <c r="E68" s="246" t="s">
        <v>115</v>
      </c>
      <c r="F68" s="208" t="s">
        <v>338</v>
      </c>
      <c r="G68" s="209">
        <f>365*1300</f>
        <v>474500</v>
      </c>
      <c r="H68" s="196" t="str">
        <f>IF(G68&lt;=0,"",IF(G68&lt;=2,"Muy Baja",IF(G68&lt;=24,"Baja",IF(G68&lt;=500,"Media",IF(G68&lt;=5000,"Alta","Muy Alta")))))</f>
        <v>Muy Alta</v>
      </c>
      <c r="I68" s="221">
        <f>IF(H68="","",IF(H68="Muy Baja",0.2,IF(H68="Baja",0.4,IF(H68="Media",0.6,IF(H68="Alta",0.8,IF(H68="Muy Alta",1,))))))</f>
        <v>1</v>
      </c>
      <c r="J68" s="247" t="s">
        <v>231</v>
      </c>
      <c r="K68" s="221" t="str">
        <f>IF(NOT(ISERROR(MATCH(J68,'[14]Tabla Impacto'!$B$221:$B$223,0))),'[14]Tabla Impacto'!$F$223&amp;"Por favor no seleccionar los criterios de impacto(Afectación Económica o presupuestal y Pérdida Reputacional)",J68)</f>
        <v xml:space="preserve">     Entre 10 y 50 SMLMV </v>
      </c>
      <c r="L68" s="196" t="str">
        <f>IF(OR(K68='[14]Tabla Impacto'!$C$11,K68='[14]Tabla Impacto'!$D$11),"Leve",IF(OR(K68='[14]Tabla Impacto'!$C$12,K68='[14]Tabla Impacto'!$D$12),"Menor",IF(OR(K68='[14]Tabla Impacto'!$C$13,K68='[14]Tabla Impacto'!$D$13),"Moderado",IF(OR(K68='[14]Tabla Impacto'!$C$14,K68='[14]Tabla Impacto'!$D$14),"Mayor",IF(OR(K68='[14]Tabla Impacto'!$C$15,K68='[14]Tabla Impacto'!$D$15),"Catastrófico","")))))</f>
        <v>Menor</v>
      </c>
      <c r="M68" s="221">
        <f>IF(L68="","",IF(L68="Leve",0.2,IF(L68="Menor",0.4,IF(L68="Moderado",0.6,IF(L68="Mayor",0.8,IF(L68="Catastrófico",1,))))))</f>
        <v>0.4</v>
      </c>
      <c r="N68" s="200"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Alto</v>
      </c>
      <c r="O68" s="307">
        <v>59</v>
      </c>
      <c r="P68" s="201" t="s">
        <v>413</v>
      </c>
      <c r="Q68" s="202" t="str">
        <f t="shared" si="54"/>
        <v>Probabilidad</v>
      </c>
      <c r="R68" s="203" t="s">
        <v>6</v>
      </c>
      <c r="S68" s="203" t="s">
        <v>215</v>
      </c>
      <c r="T68" s="204" t="str">
        <f>IF(AND(R68="Preventivo",S68="Automático"),"50%",IF(AND(R68="Preventivo",S68="Manual"),"40%",IF(AND(R68="Detectivo",S68="Automático"),"40%",IF(AND(R68="Detectivo",S68="Manual"),"30%",IF(AND(R68="Correctivo",S68="Automático"),"35%",IF(AND(R68="Correctivo",S68="Manual"),"25%",""))))))</f>
        <v>40%</v>
      </c>
      <c r="U68" s="203" t="s">
        <v>216</v>
      </c>
      <c r="V68" s="203" t="s">
        <v>217</v>
      </c>
      <c r="W68" s="203" t="s">
        <v>218</v>
      </c>
      <c r="X68" s="201" t="s">
        <v>356</v>
      </c>
      <c r="Y68" s="205">
        <f>IFERROR(IF(Q68="Probabilidad",(I68-(+I68*T68)),IF(Q68="Impacto",I68,"")),"")</f>
        <v>0.6</v>
      </c>
      <c r="Z68" s="206" t="str">
        <f>IFERROR(IF(Y68="","",IF(Y68&lt;=0.2,"Muy Baja",IF(Y68&lt;=0.4,"Baja",IF(Y68&lt;=0.6,"Media",IF(Y68&lt;=0.8,"Alta","Muy Alta"))))),"")</f>
        <v>Media</v>
      </c>
      <c r="AA68" s="204">
        <f>+Y68</f>
        <v>0.6</v>
      </c>
      <c r="AB68" s="206" t="str">
        <f>IFERROR(IF(AC68="","",IF(AC68&lt;=0.2,"Leve",IF(AC68&lt;=0.4,"Menor",IF(AC68&lt;=0.6,"Moderado",IF(AC68&lt;=0.8,"Mayor","Catastrófico"))))),"")</f>
        <v>Menor</v>
      </c>
      <c r="AC68" s="204">
        <f>IFERROR(IF(Q68="Impacto",(M68-(+M68*T68)),IF(Q68="Probabilidad",M68,"")),"")</f>
        <v>0.4</v>
      </c>
      <c r="AD68" s="207" t="str">
        <f>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Moderado</v>
      </c>
      <c r="AE68" s="203" t="s">
        <v>12</v>
      </c>
      <c r="AF68" s="208" t="s">
        <v>173</v>
      </c>
      <c r="AG68" s="208" t="s">
        <v>409</v>
      </c>
      <c r="AH68" s="210" t="s">
        <v>154</v>
      </c>
      <c r="AI68" s="210" t="s">
        <v>145</v>
      </c>
      <c r="AJ68" s="208" t="s">
        <v>174</v>
      </c>
      <c r="AK68" s="209" t="s">
        <v>147</v>
      </c>
      <c r="AL68" s="253" t="s">
        <v>414</v>
      </c>
      <c r="AM68" s="18"/>
      <c r="AN68" s="18"/>
      <c r="AO68" s="18"/>
    </row>
    <row r="69" spans="1:41" x14ac:dyDescent="0.2">
      <c r="AM69" s="18"/>
      <c r="AN69" s="18"/>
      <c r="AO69" s="18"/>
    </row>
    <row r="70" spans="1:41" x14ac:dyDescent="0.2">
      <c r="AM70" s="18"/>
      <c r="AN70" s="18"/>
      <c r="AO70" s="18"/>
    </row>
    <row r="71" spans="1:41" x14ac:dyDescent="0.2">
      <c r="AM71" s="18"/>
      <c r="AN71" s="18"/>
      <c r="AO71" s="18"/>
    </row>
  </sheetData>
  <mergeCells count="264">
    <mergeCell ref="A1:C2"/>
    <mergeCell ref="D1:AI3"/>
    <mergeCell ref="AJ1:AK3"/>
    <mergeCell ref="A3:C3"/>
    <mergeCell ref="A4:B4"/>
    <mergeCell ref="C4:F4"/>
    <mergeCell ref="G4:AI5"/>
    <mergeCell ref="AJ4:AK4"/>
    <mergeCell ref="A5:B5"/>
    <mergeCell ref="C5:F5"/>
    <mergeCell ref="A8:A9"/>
    <mergeCell ref="B8:B9"/>
    <mergeCell ref="C8:C9"/>
    <mergeCell ref="D8:D9"/>
    <mergeCell ref="E8:E9"/>
    <mergeCell ref="F8:F9"/>
    <mergeCell ref="AJ5:AK5"/>
    <mergeCell ref="A7:G7"/>
    <mergeCell ref="H7:N7"/>
    <mergeCell ref="O7:X7"/>
    <mergeCell ref="Y7:AE7"/>
    <mergeCell ref="AF7:AK7"/>
    <mergeCell ref="O8:O9"/>
    <mergeCell ref="P8:P9"/>
    <mergeCell ref="Q8:Q9"/>
    <mergeCell ref="R8:X8"/>
    <mergeCell ref="G8:G9"/>
    <mergeCell ref="H8:H9"/>
    <mergeCell ref="I8:I9"/>
    <mergeCell ref="J8:J9"/>
    <mergeCell ref="K8:K9"/>
    <mergeCell ref="L8:L9"/>
    <mergeCell ref="AK8:AK9"/>
    <mergeCell ref="AL8:AL9"/>
    <mergeCell ref="A10:A13"/>
    <mergeCell ref="AL12:AL13"/>
    <mergeCell ref="A14:A30"/>
    <mergeCell ref="D14:D15"/>
    <mergeCell ref="B21:B22"/>
    <mergeCell ref="C21:C22"/>
    <mergeCell ref="D21:D22"/>
    <mergeCell ref="E21:E22"/>
    <mergeCell ref="AE8:AE9"/>
    <mergeCell ref="AF8:AF9"/>
    <mergeCell ref="AG8:AG9"/>
    <mergeCell ref="AH8:AH9"/>
    <mergeCell ref="AI8:AI9"/>
    <mergeCell ref="AJ8:AJ9"/>
    <mergeCell ref="Y8:Y9"/>
    <mergeCell ref="Z8:Z9"/>
    <mergeCell ref="AA8:AA9"/>
    <mergeCell ref="AB8:AB9"/>
    <mergeCell ref="AC8:AC9"/>
    <mergeCell ref="AD8:AD9"/>
    <mergeCell ref="M8:M9"/>
    <mergeCell ref="N8:N9"/>
    <mergeCell ref="AH21:AH22"/>
    <mergeCell ref="AI21:AI22"/>
    <mergeCell ref="AJ21:AJ22"/>
    <mergeCell ref="AK21:AK22"/>
    <mergeCell ref="B28:B29"/>
    <mergeCell ref="C28:C29"/>
    <mergeCell ref="D28:D29"/>
    <mergeCell ref="E28:E29"/>
    <mergeCell ref="F28:F29"/>
    <mergeCell ref="G28:G29"/>
    <mergeCell ref="L21:L22"/>
    <mergeCell ref="M21:M22"/>
    <mergeCell ref="N21:N22"/>
    <mergeCell ref="AE21:AE22"/>
    <mergeCell ref="AF21:AF22"/>
    <mergeCell ref="AG21:AG22"/>
    <mergeCell ref="F21:F22"/>
    <mergeCell ref="G21:G22"/>
    <mergeCell ref="H21:H22"/>
    <mergeCell ref="I21:I22"/>
    <mergeCell ref="J21:J22"/>
    <mergeCell ref="K21:K22"/>
    <mergeCell ref="I34:I35"/>
    <mergeCell ref="J34:J35"/>
    <mergeCell ref="K34:K35"/>
    <mergeCell ref="L34:L35"/>
    <mergeCell ref="M34:M35"/>
    <mergeCell ref="N34:N35"/>
    <mergeCell ref="N28:N29"/>
    <mergeCell ref="AE28:AE29"/>
    <mergeCell ref="A33:A49"/>
    <mergeCell ref="B34:B35"/>
    <mergeCell ref="C34:C35"/>
    <mergeCell ref="D34:D35"/>
    <mergeCell ref="E34:E35"/>
    <mergeCell ref="F34:F35"/>
    <mergeCell ref="G34:G35"/>
    <mergeCell ref="H34:H35"/>
    <mergeCell ref="H28:H29"/>
    <mergeCell ref="I28:I29"/>
    <mergeCell ref="J28:J29"/>
    <mergeCell ref="K28:K29"/>
    <mergeCell ref="L28:L29"/>
    <mergeCell ref="M28:M29"/>
    <mergeCell ref="B41:B42"/>
    <mergeCell ref="C41:C42"/>
    <mergeCell ref="AL36:AL40"/>
    <mergeCell ref="B37:B38"/>
    <mergeCell ref="C37:C38"/>
    <mergeCell ref="D37:D38"/>
    <mergeCell ref="E37:E38"/>
    <mergeCell ref="F37:F38"/>
    <mergeCell ref="G37:G38"/>
    <mergeCell ref="H37:H38"/>
    <mergeCell ref="I37:I38"/>
    <mergeCell ref="J37:J38"/>
    <mergeCell ref="K37:K38"/>
    <mergeCell ref="L37:L38"/>
    <mergeCell ref="M37:M38"/>
    <mergeCell ref="N37:N38"/>
    <mergeCell ref="AE37:AE38"/>
    <mergeCell ref="B43:B45"/>
    <mergeCell ref="C43:C45"/>
    <mergeCell ref="D43:D45"/>
    <mergeCell ref="E43:E45"/>
    <mergeCell ref="F43:F45"/>
    <mergeCell ref="G43:G45"/>
    <mergeCell ref="G41:G42"/>
    <mergeCell ref="H41:H42"/>
    <mergeCell ref="I41:I42"/>
    <mergeCell ref="H43:H45"/>
    <mergeCell ref="I43:I45"/>
    <mergeCell ref="D41:D42"/>
    <mergeCell ref="E41:E42"/>
    <mergeCell ref="F41:F42"/>
    <mergeCell ref="M41:M42"/>
    <mergeCell ref="N41:N42"/>
    <mergeCell ref="AE41:AE42"/>
    <mergeCell ref="AL41:AL49"/>
    <mergeCell ref="J41:J42"/>
    <mergeCell ref="K41:K42"/>
    <mergeCell ref="L41:L42"/>
    <mergeCell ref="M48:M49"/>
    <mergeCell ref="N48:N49"/>
    <mergeCell ref="AE48:AE49"/>
    <mergeCell ref="N43:N45"/>
    <mergeCell ref="AE43:AE45"/>
    <mergeCell ref="J43:J45"/>
    <mergeCell ref="K43:K45"/>
    <mergeCell ref="L43:L45"/>
    <mergeCell ref="M43:M45"/>
    <mergeCell ref="A50:A51"/>
    <mergeCell ref="A52:A53"/>
    <mergeCell ref="A54:A55"/>
    <mergeCell ref="B54:B55"/>
    <mergeCell ref="C54:C55"/>
    <mergeCell ref="D54:D55"/>
    <mergeCell ref="J48:J49"/>
    <mergeCell ref="K48:K49"/>
    <mergeCell ref="L48:L49"/>
    <mergeCell ref="K54:K55"/>
    <mergeCell ref="L54:L55"/>
    <mergeCell ref="M54:M55"/>
    <mergeCell ref="B48:B49"/>
    <mergeCell ref="C48:C49"/>
    <mergeCell ref="D48:D49"/>
    <mergeCell ref="E48:E49"/>
    <mergeCell ref="F48:F49"/>
    <mergeCell ref="G48:G49"/>
    <mergeCell ref="H48:H49"/>
    <mergeCell ref="I48:I49"/>
    <mergeCell ref="N54:N55"/>
    <mergeCell ref="A56:A61"/>
    <mergeCell ref="B56:B57"/>
    <mergeCell ref="C56:C57"/>
    <mergeCell ref="D56:D57"/>
    <mergeCell ref="E56:E57"/>
    <mergeCell ref="F56:F57"/>
    <mergeCell ref="E54:E55"/>
    <mergeCell ref="F54:F55"/>
    <mergeCell ref="G54:G55"/>
    <mergeCell ref="H54:H55"/>
    <mergeCell ref="I54:I55"/>
    <mergeCell ref="J54:J55"/>
    <mergeCell ref="M58:M59"/>
    <mergeCell ref="N58:N59"/>
    <mergeCell ref="AI56:AI57"/>
    <mergeCell ref="B58:B59"/>
    <mergeCell ref="C58:C59"/>
    <mergeCell ref="D58:D59"/>
    <mergeCell ref="E58:E59"/>
    <mergeCell ref="F58:F59"/>
    <mergeCell ref="G58:G59"/>
    <mergeCell ref="H58:H59"/>
    <mergeCell ref="I58:I59"/>
    <mergeCell ref="J58:J59"/>
    <mergeCell ref="M56:M57"/>
    <mergeCell ref="N56:N57"/>
    <mergeCell ref="AE56:AE57"/>
    <mergeCell ref="AF56:AF57"/>
    <mergeCell ref="AG56:AG57"/>
    <mergeCell ref="AH56:AH57"/>
    <mergeCell ref="G56:G57"/>
    <mergeCell ref="H56:H57"/>
    <mergeCell ref="I56:I57"/>
    <mergeCell ref="J56:J57"/>
    <mergeCell ref="K56:K57"/>
    <mergeCell ref="L56:L57"/>
    <mergeCell ref="K58:K59"/>
    <mergeCell ref="L58:L59"/>
    <mergeCell ref="AE58:AE59"/>
    <mergeCell ref="B60:B61"/>
    <mergeCell ref="C60:C61"/>
    <mergeCell ref="D60:D61"/>
    <mergeCell ref="E60:E61"/>
    <mergeCell ref="F60:F61"/>
    <mergeCell ref="M60:M61"/>
    <mergeCell ref="N60:N61"/>
    <mergeCell ref="AE60:AE61"/>
    <mergeCell ref="I60:I61"/>
    <mergeCell ref="J60:J61"/>
    <mergeCell ref="K60:K61"/>
    <mergeCell ref="L60:L61"/>
    <mergeCell ref="A62:A65"/>
    <mergeCell ref="B62:B63"/>
    <mergeCell ref="C62:C63"/>
    <mergeCell ref="D62:D63"/>
    <mergeCell ref="E62:E63"/>
    <mergeCell ref="F62:F63"/>
    <mergeCell ref="G62:G63"/>
    <mergeCell ref="G60:G61"/>
    <mergeCell ref="H60:H61"/>
    <mergeCell ref="N62:N63"/>
    <mergeCell ref="AE62:AE63"/>
    <mergeCell ref="AF62:AF63"/>
    <mergeCell ref="AG62:AG63"/>
    <mergeCell ref="AH62:AH63"/>
    <mergeCell ref="AI62:AI63"/>
    <mergeCell ref="H62:H63"/>
    <mergeCell ref="I62:I63"/>
    <mergeCell ref="J62:J63"/>
    <mergeCell ref="K62:K63"/>
    <mergeCell ref="L62:L63"/>
    <mergeCell ref="M62:M63"/>
    <mergeCell ref="AK66:AK67"/>
    <mergeCell ref="A31:A32"/>
    <mergeCell ref="AE66:AE67"/>
    <mergeCell ref="AF66:AF67"/>
    <mergeCell ref="AG66:AG67"/>
    <mergeCell ref="AH66:AH67"/>
    <mergeCell ref="AI66:AI67"/>
    <mergeCell ref="AJ66:AJ67"/>
    <mergeCell ref="I66:I67"/>
    <mergeCell ref="J66:J67"/>
    <mergeCell ref="K66:K67"/>
    <mergeCell ref="L66:L67"/>
    <mergeCell ref="M66:M67"/>
    <mergeCell ref="N66:N67"/>
    <mergeCell ref="AJ62:AJ63"/>
    <mergeCell ref="AK62:AK63"/>
    <mergeCell ref="A66:A68"/>
    <mergeCell ref="B66:B67"/>
    <mergeCell ref="C66:C67"/>
    <mergeCell ref="D66:D67"/>
    <mergeCell ref="E66:E67"/>
    <mergeCell ref="F66:F67"/>
    <mergeCell ref="G66:G67"/>
    <mergeCell ref="H66:H67"/>
  </mergeCells>
  <conditionalFormatting sqref="AD10">
    <cfRule type="cellIs" dxfId="2178" priority="1407" operator="equal">
      <formula>"Extremo"</formula>
    </cfRule>
    <cfRule type="cellIs" dxfId="2177" priority="1408" operator="equal">
      <formula>"Alto"</formula>
    </cfRule>
    <cfRule type="cellIs" dxfId="2176" priority="1409" operator="equal">
      <formula>"Moderado"</formula>
    </cfRule>
    <cfRule type="cellIs" dxfId="2175" priority="1410" operator="equal">
      <formula>"Bajo"</formula>
    </cfRule>
  </conditionalFormatting>
  <conditionalFormatting sqref="L12">
    <cfRule type="cellIs" dxfId="2174" priority="1487" operator="equal">
      <formula>"Catastrófico"</formula>
    </cfRule>
    <cfRule type="cellIs" dxfId="2173" priority="1488" operator="equal">
      <formula>"Mayor"</formula>
    </cfRule>
    <cfRule type="cellIs" dxfId="2172" priority="1489" operator="equal">
      <formula>"Moderado"</formula>
    </cfRule>
    <cfRule type="cellIs" dxfId="2171" priority="1490" operator="equal">
      <formula>"Menor"</formula>
    </cfRule>
    <cfRule type="cellIs" dxfId="2170" priority="1491" operator="equal">
      <formula>"Leve"</formula>
    </cfRule>
  </conditionalFormatting>
  <conditionalFormatting sqref="H12">
    <cfRule type="cellIs" dxfId="2169" priority="1482" operator="equal">
      <formula>"Muy Alta"</formula>
    </cfRule>
    <cfRule type="cellIs" dxfId="2168" priority="1483" operator="equal">
      <formula>"Alta"</formula>
    </cfRule>
    <cfRule type="cellIs" dxfId="2167" priority="1484" operator="equal">
      <formula>"Media"</formula>
    </cfRule>
    <cfRule type="cellIs" dxfId="2166" priority="1485" operator="equal">
      <formula>"Baja"</formula>
    </cfRule>
    <cfRule type="cellIs" dxfId="2165" priority="1486" operator="equal">
      <formula>"Muy Baja"</formula>
    </cfRule>
  </conditionalFormatting>
  <conditionalFormatting sqref="N12">
    <cfRule type="cellIs" dxfId="2164" priority="1478" operator="equal">
      <formula>"Extremo"</formula>
    </cfRule>
    <cfRule type="cellIs" dxfId="2163" priority="1479" operator="equal">
      <formula>"Alto"</formula>
    </cfRule>
    <cfRule type="cellIs" dxfId="2162" priority="1480" operator="equal">
      <formula>"Moderado"</formula>
    </cfRule>
    <cfRule type="cellIs" dxfId="2161" priority="1481" operator="equal">
      <formula>"Bajo"</formula>
    </cfRule>
  </conditionalFormatting>
  <conditionalFormatting sqref="Z12">
    <cfRule type="cellIs" dxfId="2160" priority="1473" operator="equal">
      <formula>"Muy Alta"</formula>
    </cfRule>
    <cfRule type="cellIs" dxfId="2159" priority="1474" operator="equal">
      <formula>"Alta"</formula>
    </cfRule>
    <cfRule type="cellIs" dxfId="2158" priority="1475" operator="equal">
      <formula>"Media"</formula>
    </cfRule>
    <cfRule type="cellIs" dxfId="2157" priority="1476" operator="equal">
      <formula>"Baja"</formula>
    </cfRule>
    <cfRule type="cellIs" dxfId="2156" priority="1477" operator="equal">
      <formula>"Muy Baja"</formula>
    </cfRule>
  </conditionalFormatting>
  <conditionalFormatting sqref="AB12:AB13">
    <cfRule type="cellIs" dxfId="2155" priority="1468" operator="equal">
      <formula>"Catastrófico"</formula>
    </cfRule>
    <cfRule type="cellIs" dxfId="2154" priority="1469" operator="equal">
      <formula>"Mayor"</formula>
    </cfRule>
    <cfRule type="cellIs" dxfId="2153" priority="1470" operator="equal">
      <formula>"Moderado"</formula>
    </cfRule>
    <cfRule type="cellIs" dxfId="2152" priority="1471" operator="equal">
      <formula>"Menor"</formula>
    </cfRule>
    <cfRule type="cellIs" dxfId="2151" priority="1472" operator="equal">
      <formula>"Leve"</formula>
    </cfRule>
  </conditionalFormatting>
  <conditionalFormatting sqref="AD12">
    <cfRule type="cellIs" dxfId="2150" priority="1464" operator="equal">
      <formula>"Extremo"</formula>
    </cfRule>
    <cfRule type="cellIs" dxfId="2149" priority="1465" operator="equal">
      <formula>"Alto"</formula>
    </cfRule>
    <cfRule type="cellIs" dxfId="2148" priority="1466" operator="equal">
      <formula>"Moderado"</formula>
    </cfRule>
    <cfRule type="cellIs" dxfId="2147" priority="1467" operator="equal">
      <formula>"Bajo"</formula>
    </cfRule>
  </conditionalFormatting>
  <conditionalFormatting sqref="L11">
    <cfRule type="cellIs" dxfId="2146" priority="1459" operator="equal">
      <formula>"Catastrófico"</formula>
    </cfRule>
    <cfRule type="cellIs" dxfId="2145" priority="1460" operator="equal">
      <formula>"Mayor"</formula>
    </cfRule>
    <cfRule type="cellIs" dxfId="2144" priority="1461" operator="equal">
      <formula>"Moderado"</formula>
    </cfRule>
    <cfRule type="cellIs" dxfId="2143" priority="1462" operator="equal">
      <formula>"Menor"</formula>
    </cfRule>
    <cfRule type="cellIs" dxfId="2142" priority="1463" operator="equal">
      <formula>"Leve"</formula>
    </cfRule>
  </conditionalFormatting>
  <conditionalFormatting sqref="H11">
    <cfRule type="cellIs" dxfId="2141" priority="1454" operator="equal">
      <formula>"Muy Alta"</formula>
    </cfRule>
    <cfRule type="cellIs" dxfId="2140" priority="1455" operator="equal">
      <formula>"Alta"</formula>
    </cfRule>
    <cfRule type="cellIs" dxfId="2139" priority="1456" operator="equal">
      <formula>"Media"</formula>
    </cfRule>
    <cfRule type="cellIs" dxfId="2138" priority="1457" operator="equal">
      <formula>"Baja"</formula>
    </cfRule>
    <cfRule type="cellIs" dxfId="2137" priority="1458" operator="equal">
      <formula>"Muy Baja"</formula>
    </cfRule>
  </conditionalFormatting>
  <conditionalFormatting sqref="N11">
    <cfRule type="cellIs" dxfId="2136" priority="1450" operator="equal">
      <formula>"Extremo"</formula>
    </cfRule>
    <cfRule type="cellIs" dxfId="2135" priority="1451" operator="equal">
      <formula>"Alto"</formula>
    </cfRule>
    <cfRule type="cellIs" dxfId="2134" priority="1452" operator="equal">
      <formula>"Moderado"</formula>
    </cfRule>
    <cfRule type="cellIs" dxfId="2133" priority="1453" operator="equal">
      <formula>"Bajo"</formula>
    </cfRule>
  </conditionalFormatting>
  <conditionalFormatting sqref="Z11">
    <cfRule type="cellIs" dxfId="2132" priority="1445" operator="equal">
      <formula>"Muy Alta"</formula>
    </cfRule>
    <cfRule type="cellIs" dxfId="2131" priority="1446" operator="equal">
      <formula>"Alta"</formula>
    </cfRule>
    <cfRule type="cellIs" dxfId="2130" priority="1447" operator="equal">
      <formula>"Media"</formula>
    </cfRule>
    <cfRule type="cellIs" dxfId="2129" priority="1448" operator="equal">
      <formula>"Baja"</formula>
    </cfRule>
    <cfRule type="cellIs" dxfId="2128" priority="1449" operator="equal">
      <formula>"Muy Baja"</formula>
    </cfRule>
  </conditionalFormatting>
  <conditionalFormatting sqref="AB11">
    <cfRule type="cellIs" dxfId="2127" priority="1440" operator="equal">
      <formula>"Catastrófico"</formula>
    </cfRule>
    <cfRule type="cellIs" dxfId="2126" priority="1441" operator="equal">
      <formula>"Mayor"</formula>
    </cfRule>
    <cfRule type="cellIs" dxfId="2125" priority="1442" operator="equal">
      <formula>"Moderado"</formula>
    </cfRule>
    <cfRule type="cellIs" dxfId="2124" priority="1443" operator="equal">
      <formula>"Menor"</formula>
    </cfRule>
    <cfRule type="cellIs" dxfId="2123" priority="1444" operator="equal">
      <formula>"Leve"</formula>
    </cfRule>
  </conditionalFormatting>
  <conditionalFormatting sqref="AD11">
    <cfRule type="cellIs" dxfId="2122" priority="1436" operator="equal">
      <formula>"Extremo"</formula>
    </cfRule>
    <cfRule type="cellIs" dxfId="2121" priority="1437" operator="equal">
      <formula>"Alto"</formula>
    </cfRule>
    <cfRule type="cellIs" dxfId="2120" priority="1438" operator="equal">
      <formula>"Moderado"</formula>
    </cfRule>
    <cfRule type="cellIs" dxfId="2119" priority="1439" operator="equal">
      <formula>"Bajo"</formula>
    </cfRule>
  </conditionalFormatting>
  <conditionalFormatting sqref="L10">
    <cfRule type="cellIs" dxfId="2118" priority="1431" operator="equal">
      <formula>"Catastrófico"</formula>
    </cfRule>
    <cfRule type="cellIs" dxfId="2117" priority="1432" operator="equal">
      <formula>"Mayor"</formula>
    </cfRule>
    <cfRule type="cellIs" dxfId="2116" priority="1433" operator="equal">
      <formula>"Moderado"</formula>
    </cfRule>
    <cfRule type="cellIs" dxfId="2115" priority="1434" operator="equal">
      <formula>"Menor"</formula>
    </cfRule>
    <cfRule type="cellIs" dxfId="2114" priority="1435" operator="equal">
      <formula>"Leve"</formula>
    </cfRule>
  </conditionalFormatting>
  <conditionalFormatting sqref="H10">
    <cfRule type="cellIs" dxfId="2113" priority="1426" operator="equal">
      <formula>"Muy Alta"</formula>
    </cfRule>
    <cfRule type="cellIs" dxfId="2112" priority="1427" operator="equal">
      <formula>"Alta"</formula>
    </cfRule>
    <cfRule type="cellIs" dxfId="2111" priority="1428" operator="equal">
      <formula>"Media"</formula>
    </cfRule>
    <cfRule type="cellIs" dxfId="2110" priority="1429" operator="equal">
      <formula>"Baja"</formula>
    </cfRule>
    <cfRule type="cellIs" dxfId="2109" priority="1430" operator="equal">
      <formula>"Muy Baja"</formula>
    </cfRule>
  </conditionalFormatting>
  <conditionalFormatting sqref="N10">
    <cfRule type="cellIs" dxfId="2108" priority="1422" operator="equal">
      <formula>"Extremo"</formula>
    </cfRule>
    <cfRule type="cellIs" dxfId="2107" priority="1423" operator="equal">
      <formula>"Alto"</formula>
    </cfRule>
    <cfRule type="cellIs" dxfId="2106" priority="1424" operator="equal">
      <formula>"Moderado"</formula>
    </cfRule>
    <cfRule type="cellIs" dxfId="2105" priority="1425" operator="equal">
      <formula>"Bajo"</formula>
    </cfRule>
  </conditionalFormatting>
  <conditionalFormatting sqref="K10">
    <cfRule type="containsText" dxfId="2104" priority="1421" operator="containsText" text="❌">
      <formula>NOT(ISERROR(SEARCH("❌",K10)))</formula>
    </cfRule>
  </conditionalFormatting>
  <conditionalFormatting sqref="Z10">
    <cfRule type="cellIs" dxfId="2103" priority="1416" operator="equal">
      <formula>"Muy Alta"</formula>
    </cfRule>
    <cfRule type="cellIs" dxfId="2102" priority="1417" operator="equal">
      <formula>"Alta"</formula>
    </cfRule>
    <cfRule type="cellIs" dxfId="2101" priority="1418" operator="equal">
      <formula>"Media"</formula>
    </cfRule>
    <cfRule type="cellIs" dxfId="2100" priority="1419" operator="equal">
      <formula>"Baja"</formula>
    </cfRule>
    <cfRule type="cellIs" dxfId="2099" priority="1420" operator="equal">
      <formula>"Muy Baja"</formula>
    </cfRule>
  </conditionalFormatting>
  <conditionalFormatting sqref="AB10">
    <cfRule type="cellIs" dxfId="2098" priority="1411" operator="equal">
      <formula>"Catastrófico"</formula>
    </cfRule>
    <cfRule type="cellIs" dxfId="2097" priority="1412" operator="equal">
      <formula>"Mayor"</formula>
    </cfRule>
    <cfRule type="cellIs" dxfId="2096" priority="1413" operator="equal">
      <formula>"Moderado"</formula>
    </cfRule>
    <cfRule type="cellIs" dxfId="2095" priority="1414" operator="equal">
      <formula>"Menor"</formula>
    </cfRule>
    <cfRule type="cellIs" dxfId="2094" priority="1415" operator="equal">
      <formula>"Leve"</formula>
    </cfRule>
  </conditionalFormatting>
  <conditionalFormatting sqref="K11">
    <cfRule type="containsText" dxfId="2093" priority="1406" operator="containsText" text="❌">
      <formula>NOT(ISERROR(SEARCH("❌",K11)))</formula>
    </cfRule>
  </conditionalFormatting>
  <conditionalFormatting sqref="L13">
    <cfRule type="cellIs" dxfId="2092" priority="1401" operator="equal">
      <formula>"Catastrófico"</formula>
    </cfRule>
    <cfRule type="cellIs" dxfId="2091" priority="1402" operator="equal">
      <formula>"Mayor"</formula>
    </cfRule>
    <cfRule type="cellIs" dxfId="2090" priority="1403" operator="equal">
      <formula>"Moderado"</formula>
    </cfRule>
    <cfRule type="cellIs" dxfId="2089" priority="1404" operator="equal">
      <formula>"Menor"</formula>
    </cfRule>
    <cfRule type="cellIs" dxfId="2088" priority="1405" operator="equal">
      <formula>"Leve"</formula>
    </cfRule>
  </conditionalFormatting>
  <conditionalFormatting sqref="H13">
    <cfRule type="cellIs" dxfId="2087" priority="1396" operator="equal">
      <formula>"Muy Alta"</formula>
    </cfRule>
    <cfRule type="cellIs" dxfId="2086" priority="1397" operator="equal">
      <formula>"Alta"</formula>
    </cfRule>
    <cfRule type="cellIs" dxfId="2085" priority="1398" operator="equal">
      <formula>"Media"</formula>
    </cfRule>
    <cfRule type="cellIs" dxfId="2084" priority="1399" operator="equal">
      <formula>"Baja"</formula>
    </cfRule>
    <cfRule type="cellIs" dxfId="2083" priority="1400" operator="equal">
      <formula>"Muy Baja"</formula>
    </cfRule>
  </conditionalFormatting>
  <conditionalFormatting sqref="N13">
    <cfRule type="cellIs" dxfId="2082" priority="1392" operator="equal">
      <formula>"Extremo"</formula>
    </cfRule>
    <cfRule type="cellIs" dxfId="2081" priority="1393" operator="equal">
      <formula>"Alto"</formula>
    </cfRule>
    <cfRule type="cellIs" dxfId="2080" priority="1394" operator="equal">
      <formula>"Moderado"</formula>
    </cfRule>
    <cfRule type="cellIs" dxfId="2079" priority="1395" operator="equal">
      <formula>"Bajo"</formula>
    </cfRule>
  </conditionalFormatting>
  <conditionalFormatting sqref="Z13">
    <cfRule type="cellIs" dxfId="2078" priority="1387" operator="equal">
      <formula>"Muy Alta"</formula>
    </cfRule>
    <cfRule type="cellIs" dxfId="2077" priority="1388" operator="equal">
      <formula>"Alta"</formula>
    </cfRule>
    <cfRule type="cellIs" dxfId="2076" priority="1389" operator="equal">
      <formula>"Media"</formula>
    </cfRule>
    <cfRule type="cellIs" dxfId="2075" priority="1390" operator="equal">
      <formula>"Baja"</formula>
    </cfRule>
    <cfRule type="cellIs" dxfId="2074" priority="1391" operator="equal">
      <formula>"Muy Baja"</formula>
    </cfRule>
  </conditionalFormatting>
  <conditionalFormatting sqref="AD31">
    <cfRule type="cellIs" dxfId="2073" priority="1358" operator="equal">
      <formula>"Extremo"</formula>
    </cfRule>
    <cfRule type="cellIs" dxfId="2072" priority="1359" operator="equal">
      <formula>"Alto"</formula>
    </cfRule>
    <cfRule type="cellIs" dxfId="2071" priority="1360" operator="equal">
      <formula>"Moderado"</formula>
    </cfRule>
    <cfRule type="cellIs" dxfId="2070" priority="1361" operator="equal">
      <formula>"Bajo"</formula>
    </cfRule>
  </conditionalFormatting>
  <conditionalFormatting sqref="L31">
    <cfRule type="cellIs" dxfId="2069" priority="1382" operator="equal">
      <formula>"Catastrófico"</formula>
    </cfRule>
    <cfRule type="cellIs" dxfId="2068" priority="1383" operator="equal">
      <formula>"Mayor"</formula>
    </cfRule>
    <cfRule type="cellIs" dxfId="2067" priority="1384" operator="equal">
      <formula>"Moderado"</formula>
    </cfRule>
    <cfRule type="cellIs" dxfId="2066" priority="1385" operator="equal">
      <formula>"Menor"</formula>
    </cfRule>
    <cfRule type="cellIs" dxfId="2065" priority="1386" operator="equal">
      <formula>"Leve"</formula>
    </cfRule>
  </conditionalFormatting>
  <conditionalFormatting sqref="H31">
    <cfRule type="cellIs" dxfId="2064" priority="1377" operator="equal">
      <formula>"Muy Alta"</formula>
    </cfRule>
    <cfRule type="cellIs" dxfId="2063" priority="1378" operator="equal">
      <formula>"Alta"</formula>
    </cfRule>
    <cfRule type="cellIs" dxfId="2062" priority="1379" operator="equal">
      <formula>"Media"</formula>
    </cfRule>
    <cfRule type="cellIs" dxfId="2061" priority="1380" operator="equal">
      <formula>"Baja"</formula>
    </cfRule>
    <cfRule type="cellIs" dxfId="2060" priority="1381" operator="equal">
      <formula>"Muy Baja"</formula>
    </cfRule>
  </conditionalFormatting>
  <conditionalFormatting sqref="N31">
    <cfRule type="cellIs" dxfId="2059" priority="1373" operator="equal">
      <formula>"Extremo"</formula>
    </cfRule>
    <cfRule type="cellIs" dxfId="2058" priority="1374" operator="equal">
      <formula>"Alto"</formula>
    </cfRule>
    <cfRule type="cellIs" dxfId="2057" priority="1375" operator="equal">
      <formula>"Moderado"</formula>
    </cfRule>
    <cfRule type="cellIs" dxfId="2056" priority="1376" operator="equal">
      <formula>"Bajo"</formula>
    </cfRule>
  </conditionalFormatting>
  <conditionalFormatting sqref="K31">
    <cfRule type="containsText" dxfId="2055" priority="1372" operator="containsText" text="❌">
      <formula>NOT(ISERROR(SEARCH("❌",K31)))</formula>
    </cfRule>
  </conditionalFormatting>
  <conditionalFormatting sqref="Z31">
    <cfRule type="cellIs" dxfId="2054" priority="1367" operator="equal">
      <formula>"Muy Alta"</formula>
    </cfRule>
    <cfRule type="cellIs" dxfId="2053" priority="1368" operator="equal">
      <formula>"Alta"</formula>
    </cfRule>
    <cfRule type="cellIs" dxfId="2052" priority="1369" operator="equal">
      <formula>"Media"</formula>
    </cfRule>
    <cfRule type="cellIs" dxfId="2051" priority="1370" operator="equal">
      <formula>"Baja"</formula>
    </cfRule>
    <cfRule type="cellIs" dxfId="2050" priority="1371" operator="equal">
      <formula>"Muy Baja"</formula>
    </cfRule>
  </conditionalFormatting>
  <conditionalFormatting sqref="AB31">
    <cfRule type="cellIs" dxfId="2049" priority="1362" operator="equal">
      <formula>"Catastrófico"</formula>
    </cfRule>
    <cfRule type="cellIs" dxfId="2048" priority="1363" operator="equal">
      <formula>"Mayor"</formula>
    </cfRule>
    <cfRule type="cellIs" dxfId="2047" priority="1364" operator="equal">
      <formula>"Moderado"</formula>
    </cfRule>
    <cfRule type="cellIs" dxfId="2046" priority="1365" operator="equal">
      <formula>"Menor"</formula>
    </cfRule>
    <cfRule type="cellIs" dxfId="2045" priority="1366" operator="equal">
      <formula>"Leve"</formula>
    </cfRule>
  </conditionalFormatting>
  <conditionalFormatting sqref="AD33">
    <cfRule type="cellIs" dxfId="2044" priority="1288" operator="equal">
      <formula>"Extremo"</formula>
    </cfRule>
    <cfRule type="cellIs" dxfId="2043" priority="1289" operator="equal">
      <formula>"Alto"</formula>
    </cfRule>
    <cfRule type="cellIs" dxfId="2042" priority="1290" operator="equal">
      <formula>"Moderado"</formula>
    </cfRule>
    <cfRule type="cellIs" dxfId="2041" priority="1291" operator="equal">
      <formula>"Bajo"</formula>
    </cfRule>
  </conditionalFormatting>
  <conditionalFormatting sqref="Z36">
    <cfRule type="cellIs" dxfId="2040" priority="1267" operator="equal">
      <formula>"Muy Alta"</formula>
    </cfRule>
    <cfRule type="cellIs" dxfId="2039" priority="1268" operator="equal">
      <formula>"Alta"</formula>
    </cfRule>
    <cfRule type="cellIs" dxfId="2038" priority="1269" operator="equal">
      <formula>"Media"</formula>
    </cfRule>
    <cfRule type="cellIs" dxfId="2037" priority="1270" operator="equal">
      <formula>"Baja"</formula>
    </cfRule>
    <cfRule type="cellIs" dxfId="2036" priority="1271" operator="equal">
      <formula>"Muy Baja"</formula>
    </cfRule>
  </conditionalFormatting>
  <conditionalFormatting sqref="AB36">
    <cfRule type="cellIs" dxfId="2035" priority="1262" operator="equal">
      <formula>"Catastrófico"</formula>
    </cfRule>
    <cfRule type="cellIs" dxfId="2034" priority="1263" operator="equal">
      <formula>"Mayor"</formula>
    </cfRule>
    <cfRule type="cellIs" dxfId="2033" priority="1264" operator="equal">
      <formula>"Moderado"</formula>
    </cfRule>
    <cfRule type="cellIs" dxfId="2032" priority="1265" operator="equal">
      <formula>"Menor"</formula>
    </cfRule>
    <cfRule type="cellIs" dxfId="2031" priority="1266" operator="equal">
      <formula>"Leve"</formula>
    </cfRule>
  </conditionalFormatting>
  <conditionalFormatting sqref="AD36">
    <cfRule type="cellIs" dxfId="2030" priority="1258" operator="equal">
      <formula>"Extremo"</formula>
    </cfRule>
    <cfRule type="cellIs" dxfId="2029" priority="1259" operator="equal">
      <formula>"Alto"</formula>
    </cfRule>
    <cfRule type="cellIs" dxfId="2028" priority="1260" operator="equal">
      <formula>"Moderado"</formula>
    </cfRule>
    <cfRule type="cellIs" dxfId="2027" priority="1261" operator="equal">
      <formula>"Bajo"</formula>
    </cfRule>
  </conditionalFormatting>
  <conditionalFormatting sqref="M34">
    <cfRule type="cellIs" dxfId="2026" priority="1353" operator="equal">
      <formula>"Catastrófico"</formula>
    </cfRule>
    <cfRule type="cellIs" dxfId="2025" priority="1354" operator="equal">
      <formula>"Mayor"</formula>
    </cfRule>
    <cfRule type="cellIs" dxfId="2024" priority="1355" operator="equal">
      <formula>"Moderado"</formula>
    </cfRule>
    <cfRule type="cellIs" dxfId="2023" priority="1356" operator="equal">
      <formula>"Menor"</formula>
    </cfRule>
    <cfRule type="cellIs" dxfId="2022" priority="1357" operator="equal">
      <formula>"Leve"</formula>
    </cfRule>
  </conditionalFormatting>
  <conditionalFormatting sqref="I34">
    <cfRule type="cellIs" dxfId="2021" priority="1348" operator="equal">
      <formula>"Muy Alta"</formula>
    </cfRule>
    <cfRule type="cellIs" dxfId="2020" priority="1349" operator="equal">
      <formula>"Alta"</formula>
    </cfRule>
    <cfRule type="cellIs" dxfId="2019" priority="1350" operator="equal">
      <formula>"Media"</formula>
    </cfRule>
    <cfRule type="cellIs" dxfId="2018" priority="1351" operator="equal">
      <formula>"Baja"</formula>
    </cfRule>
    <cfRule type="cellIs" dxfId="2017" priority="1352" operator="equal">
      <formula>"Muy Baja"</formula>
    </cfRule>
  </conditionalFormatting>
  <conditionalFormatting sqref="O34">
    <cfRule type="cellIs" dxfId="2016" priority="1344" operator="equal">
      <formula>"Extremo"</formula>
    </cfRule>
    <cfRule type="cellIs" dxfId="2015" priority="1345" operator="equal">
      <formula>"Alto"</formula>
    </cfRule>
    <cfRule type="cellIs" dxfId="2014" priority="1346" operator="equal">
      <formula>"Moderado"</formula>
    </cfRule>
    <cfRule type="cellIs" dxfId="2013" priority="1347" operator="equal">
      <formula>"Bajo"</formula>
    </cfRule>
  </conditionalFormatting>
  <conditionalFormatting sqref="AA35">
    <cfRule type="cellIs" dxfId="2012" priority="1339" operator="equal">
      <formula>"Muy Alta"</formula>
    </cfRule>
    <cfRule type="cellIs" dxfId="2011" priority="1340" operator="equal">
      <formula>"Alta"</formula>
    </cfRule>
    <cfRule type="cellIs" dxfId="2010" priority="1341" operator="equal">
      <formula>"Media"</formula>
    </cfRule>
    <cfRule type="cellIs" dxfId="2009" priority="1342" operator="equal">
      <formula>"Baja"</formula>
    </cfRule>
    <cfRule type="cellIs" dxfId="2008" priority="1343" operator="equal">
      <formula>"Muy Baja"</formula>
    </cfRule>
  </conditionalFormatting>
  <conditionalFormatting sqref="AC35">
    <cfRule type="cellIs" dxfId="2007" priority="1334" operator="equal">
      <formula>"Catastrófico"</formula>
    </cfRule>
    <cfRule type="cellIs" dxfId="2006" priority="1335" operator="equal">
      <formula>"Mayor"</formula>
    </cfRule>
    <cfRule type="cellIs" dxfId="2005" priority="1336" operator="equal">
      <formula>"Moderado"</formula>
    </cfRule>
    <cfRule type="cellIs" dxfId="2004" priority="1337" operator="equal">
      <formula>"Menor"</formula>
    </cfRule>
    <cfRule type="cellIs" dxfId="2003" priority="1338" operator="equal">
      <formula>"Leve"</formula>
    </cfRule>
  </conditionalFormatting>
  <conditionalFormatting sqref="AE35">
    <cfRule type="cellIs" dxfId="2002" priority="1330" operator="equal">
      <formula>"Extremo"</formula>
    </cfRule>
    <cfRule type="cellIs" dxfId="2001" priority="1331" operator="equal">
      <formula>"Alto"</formula>
    </cfRule>
    <cfRule type="cellIs" dxfId="2000" priority="1332" operator="equal">
      <formula>"Moderado"</formula>
    </cfRule>
    <cfRule type="cellIs" dxfId="1999" priority="1333" operator="equal">
      <formula>"Bajo"</formula>
    </cfRule>
  </conditionalFormatting>
  <conditionalFormatting sqref="AA34">
    <cfRule type="cellIs" dxfId="1998" priority="1325" operator="equal">
      <formula>"Muy Alta"</formula>
    </cfRule>
    <cfRule type="cellIs" dxfId="1997" priority="1326" operator="equal">
      <formula>"Alta"</formula>
    </cfRule>
    <cfRule type="cellIs" dxfId="1996" priority="1327" operator="equal">
      <formula>"Media"</formula>
    </cfRule>
    <cfRule type="cellIs" dxfId="1995" priority="1328" operator="equal">
      <formula>"Baja"</formula>
    </cfRule>
    <cfRule type="cellIs" dxfId="1994" priority="1329" operator="equal">
      <formula>"Muy Baja"</formula>
    </cfRule>
  </conditionalFormatting>
  <conditionalFormatting sqref="AC34">
    <cfRule type="cellIs" dxfId="1993" priority="1320" operator="equal">
      <formula>"Catastrófico"</formula>
    </cfRule>
    <cfRule type="cellIs" dxfId="1992" priority="1321" operator="equal">
      <formula>"Mayor"</formula>
    </cfRule>
    <cfRule type="cellIs" dxfId="1991" priority="1322" operator="equal">
      <formula>"Moderado"</formula>
    </cfRule>
    <cfRule type="cellIs" dxfId="1990" priority="1323" operator="equal">
      <formula>"Menor"</formula>
    </cfRule>
    <cfRule type="cellIs" dxfId="1989" priority="1324" operator="equal">
      <formula>"Leve"</formula>
    </cfRule>
  </conditionalFormatting>
  <conditionalFormatting sqref="AE34">
    <cfRule type="cellIs" dxfId="1988" priority="1316" operator="equal">
      <formula>"Extremo"</formula>
    </cfRule>
    <cfRule type="cellIs" dxfId="1987" priority="1317" operator="equal">
      <formula>"Alto"</formula>
    </cfRule>
    <cfRule type="cellIs" dxfId="1986" priority="1318" operator="equal">
      <formula>"Moderado"</formula>
    </cfRule>
    <cfRule type="cellIs" dxfId="1985" priority="1319" operator="equal">
      <formula>"Bajo"</formula>
    </cfRule>
  </conditionalFormatting>
  <conditionalFormatting sqref="L33">
    <cfRule type="cellIs" dxfId="1984" priority="1311" operator="equal">
      <formula>"Catastrófico"</formula>
    </cfRule>
    <cfRule type="cellIs" dxfId="1983" priority="1312" operator="equal">
      <formula>"Mayor"</formula>
    </cfRule>
    <cfRule type="cellIs" dxfId="1982" priority="1313" operator="equal">
      <formula>"Moderado"</formula>
    </cfRule>
    <cfRule type="cellIs" dxfId="1981" priority="1314" operator="equal">
      <formula>"Menor"</formula>
    </cfRule>
    <cfRule type="cellIs" dxfId="1980" priority="1315" operator="equal">
      <formula>"Leve"</formula>
    </cfRule>
  </conditionalFormatting>
  <conditionalFormatting sqref="H33">
    <cfRule type="cellIs" dxfId="1979" priority="1306" operator="equal">
      <formula>"Muy Alta"</formula>
    </cfRule>
    <cfRule type="cellIs" dxfId="1978" priority="1307" operator="equal">
      <formula>"Alta"</formula>
    </cfRule>
    <cfRule type="cellIs" dxfId="1977" priority="1308" operator="equal">
      <formula>"Media"</formula>
    </cfRule>
    <cfRule type="cellIs" dxfId="1976" priority="1309" operator="equal">
      <formula>"Baja"</formula>
    </cfRule>
    <cfRule type="cellIs" dxfId="1975" priority="1310" operator="equal">
      <formula>"Muy Baja"</formula>
    </cfRule>
  </conditionalFormatting>
  <conditionalFormatting sqref="N33">
    <cfRule type="cellIs" dxfId="1974" priority="1302" operator="equal">
      <formula>"Extremo"</formula>
    </cfRule>
    <cfRule type="cellIs" dxfId="1973" priority="1303" operator="equal">
      <formula>"Alto"</formula>
    </cfRule>
    <cfRule type="cellIs" dxfId="1972" priority="1304" operator="equal">
      <formula>"Moderado"</formula>
    </cfRule>
    <cfRule type="cellIs" dxfId="1971" priority="1305" operator="equal">
      <formula>"Bajo"</formula>
    </cfRule>
  </conditionalFormatting>
  <conditionalFormatting sqref="Z33">
    <cfRule type="cellIs" dxfId="1970" priority="1297" operator="equal">
      <formula>"Muy Alta"</formula>
    </cfRule>
    <cfRule type="cellIs" dxfId="1969" priority="1298" operator="equal">
      <formula>"Alta"</formula>
    </cfRule>
    <cfRule type="cellIs" dxfId="1968" priority="1299" operator="equal">
      <formula>"Media"</formula>
    </cfRule>
    <cfRule type="cellIs" dxfId="1967" priority="1300" operator="equal">
      <formula>"Baja"</formula>
    </cfRule>
    <cfRule type="cellIs" dxfId="1966" priority="1301" operator="equal">
      <formula>"Muy Baja"</formula>
    </cfRule>
  </conditionalFormatting>
  <conditionalFormatting sqref="AB33">
    <cfRule type="cellIs" dxfId="1965" priority="1292" operator="equal">
      <formula>"Catastrófico"</formula>
    </cfRule>
    <cfRule type="cellIs" dxfId="1964" priority="1293" operator="equal">
      <formula>"Mayor"</formula>
    </cfRule>
    <cfRule type="cellIs" dxfId="1963" priority="1294" operator="equal">
      <formula>"Moderado"</formula>
    </cfRule>
    <cfRule type="cellIs" dxfId="1962" priority="1295" operator="equal">
      <formula>"Menor"</formula>
    </cfRule>
    <cfRule type="cellIs" dxfId="1961" priority="1296" operator="equal">
      <formula>"Leve"</formula>
    </cfRule>
  </conditionalFormatting>
  <conditionalFormatting sqref="L34 K33">
    <cfRule type="containsText" dxfId="1960" priority="1287" operator="containsText" text="❌">
      <formula>NOT(ISERROR(SEARCH("❌",K33)))</formula>
    </cfRule>
  </conditionalFormatting>
  <conditionalFormatting sqref="H36">
    <cfRule type="cellIs" dxfId="1959" priority="1282" operator="equal">
      <formula>"Muy Alta"</formula>
    </cfRule>
    <cfRule type="cellIs" dxfId="1958" priority="1283" operator="equal">
      <formula>"Alta"</formula>
    </cfRule>
    <cfRule type="cellIs" dxfId="1957" priority="1284" operator="equal">
      <formula>"Media"</formula>
    </cfRule>
    <cfRule type="cellIs" dxfId="1956" priority="1285" operator="equal">
      <formula>"Baja"</formula>
    </cfRule>
    <cfRule type="cellIs" dxfId="1955" priority="1286" operator="equal">
      <formula>"Muy Baja"</formula>
    </cfRule>
  </conditionalFormatting>
  <conditionalFormatting sqref="L36">
    <cfRule type="cellIs" dxfId="1954" priority="1277" operator="equal">
      <formula>"Catastrófico"</formula>
    </cfRule>
    <cfRule type="cellIs" dxfId="1953" priority="1278" operator="equal">
      <formula>"Mayor"</formula>
    </cfRule>
    <cfRule type="cellIs" dxfId="1952" priority="1279" operator="equal">
      <formula>"Moderado"</formula>
    </cfRule>
    <cfRule type="cellIs" dxfId="1951" priority="1280" operator="equal">
      <formula>"Menor"</formula>
    </cfRule>
    <cfRule type="cellIs" dxfId="1950" priority="1281" operator="equal">
      <formula>"Leve"</formula>
    </cfRule>
  </conditionalFormatting>
  <conditionalFormatting sqref="N36">
    <cfRule type="cellIs" dxfId="1949" priority="1273" operator="equal">
      <formula>"Extremo"</formula>
    </cfRule>
    <cfRule type="cellIs" dxfId="1948" priority="1274" operator="equal">
      <formula>"Alto"</formula>
    </cfRule>
    <cfRule type="cellIs" dxfId="1947" priority="1275" operator="equal">
      <formula>"Moderado"</formula>
    </cfRule>
    <cfRule type="cellIs" dxfId="1946" priority="1276" operator="equal">
      <formula>"Bajo"</formula>
    </cfRule>
  </conditionalFormatting>
  <conditionalFormatting sqref="K36">
    <cfRule type="containsText" dxfId="1945" priority="1272" operator="containsText" text="❌">
      <formula>NOT(ISERROR(SEARCH("❌",K36)))</formula>
    </cfRule>
  </conditionalFormatting>
  <conditionalFormatting sqref="AD37">
    <cfRule type="cellIs" dxfId="1944" priority="990" operator="equal">
      <formula>"Extremo"</formula>
    </cfRule>
    <cfRule type="cellIs" dxfId="1943" priority="991" operator="equal">
      <formula>"Alto"</formula>
    </cfRule>
    <cfRule type="cellIs" dxfId="1942" priority="992" operator="equal">
      <formula>"Moderado"</formula>
    </cfRule>
    <cfRule type="cellIs" dxfId="1941" priority="993" operator="equal">
      <formula>"Bajo"</formula>
    </cfRule>
  </conditionalFormatting>
  <conditionalFormatting sqref="Z37">
    <cfRule type="cellIs" dxfId="1940" priority="999" operator="equal">
      <formula>"Muy Alta"</formula>
    </cfRule>
    <cfRule type="cellIs" dxfId="1939" priority="1000" operator="equal">
      <formula>"Alta"</formula>
    </cfRule>
    <cfRule type="cellIs" dxfId="1938" priority="1001" operator="equal">
      <formula>"Media"</formula>
    </cfRule>
    <cfRule type="cellIs" dxfId="1937" priority="1002" operator="equal">
      <formula>"Baja"</formula>
    </cfRule>
    <cfRule type="cellIs" dxfId="1936" priority="1003" operator="equal">
      <formula>"Muy Baja"</formula>
    </cfRule>
  </conditionalFormatting>
  <conditionalFormatting sqref="AB37">
    <cfRule type="cellIs" dxfId="1935" priority="994" operator="equal">
      <formula>"Catastrófico"</formula>
    </cfRule>
    <cfRule type="cellIs" dxfId="1934" priority="995" operator="equal">
      <formula>"Mayor"</formula>
    </cfRule>
    <cfRule type="cellIs" dxfId="1933" priority="996" operator="equal">
      <formula>"Moderado"</formula>
    </cfRule>
    <cfRule type="cellIs" dxfId="1932" priority="997" operator="equal">
      <formula>"Menor"</formula>
    </cfRule>
    <cfRule type="cellIs" dxfId="1931" priority="998" operator="equal">
      <formula>"Leve"</formula>
    </cfRule>
  </conditionalFormatting>
  <conditionalFormatting sqref="Z48">
    <cfRule type="cellIs" dxfId="1930" priority="1028" operator="equal">
      <formula>"Muy Alta"</formula>
    </cfRule>
    <cfRule type="cellIs" dxfId="1929" priority="1029" operator="equal">
      <formula>"Alta"</formula>
    </cfRule>
    <cfRule type="cellIs" dxfId="1928" priority="1030" operator="equal">
      <formula>"Media"</formula>
    </cfRule>
    <cfRule type="cellIs" dxfId="1927" priority="1031" operator="equal">
      <formula>"Baja"</formula>
    </cfRule>
    <cfRule type="cellIs" dxfId="1926" priority="1032" operator="equal">
      <formula>"Muy Baja"</formula>
    </cfRule>
  </conditionalFormatting>
  <conditionalFormatting sqref="AB48">
    <cfRule type="cellIs" dxfId="1925" priority="1023" operator="equal">
      <formula>"Catastrófico"</formula>
    </cfRule>
    <cfRule type="cellIs" dxfId="1924" priority="1024" operator="equal">
      <formula>"Mayor"</formula>
    </cfRule>
    <cfRule type="cellIs" dxfId="1923" priority="1025" operator="equal">
      <formula>"Moderado"</formula>
    </cfRule>
    <cfRule type="cellIs" dxfId="1922" priority="1026" operator="equal">
      <formula>"Menor"</formula>
    </cfRule>
    <cfRule type="cellIs" dxfId="1921" priority="1027" operator="equal">
      <formula>"Leve"</formula>
    </cfRule>
  </conditionalFormatting>
  <conditionalFormatting sqref="AD48">
    <cfRule type="cellIs" dxfId="1920" priority="1019" operator="equal">
      <formula>"Extremo"</formula>
    </cfRule>
    <cfRule type="cellIs" dxfId="1919" priority="1020" operator="equal">
      <formula>"Alto"</formula>
    </cfRule>
    <cfRule type="cellIs" dxfId="1918" priority="1021" operator="equal">
      <formula>"Moderado"</formula>
    </cfRule>
    <cfRule type="cellIs" dxfId="1917" priority="1022" operator="equal">
      <formula>"Bajo"</formula>
    </cfRule>
  </conditionalFormatting>
  <conditionalFormatting sqref="H39">
    <cfRule type="cellIs" dxfId="1916" priority="985" operator="equal">
      <formula>"Muy Alta"</formula>
    </cfRule>
    <cfRule type="cellIs" dxfId="1915" priority="986" operator="equal">
      <formula>"Alta"</formula>
    </cfRule>
    <cfRule type="cellIs" dxfId="1914" priority="987" operator="equal">
      <formula>"Media"</formula>
    </cfRule>
    <cfRule type="cellIs" dxfId="1913" priority="988" operator="equal">
      <formula>"Baja"</formula>
    </cfRule>
    <cfRule type="cellIs" dxfId="1912" priority="989" operator="equal">
      <formula>"Muy Baja"</formula>
    </cfRule>
  </conditionalFormatting>
  <conditionalFormatting sqref="L39">
    <cfRule type="cellIs" dxfId="1911" priority="980" operator="equal">
      <formula>"Catastrófico"</formula>
    </cfRule>
    <cfRule type="cellIs" dxfId="1910" priority="981" operator="equal">
      <formula>"Mayor"</formula>
    </cfRule>
    <cfRule type="cellIs" dxfId="1909" priority="982" operator="equal">
      <formula>"Moderado"</formula>
    </cfRule>
    <cfRule type="cellIs" dxfId="1908" priority="983" operator="equal">
      <formula>"Menor"</formula>
    </cfRule>
    <cfRule type="cellIs" dxfId="1907" priority="984" operator="equal">
      <formula>"Leve"</formula>
    </cfRule>
  </conditionalFormatting>
  <conditionalFormatting sqref="N39">
    <cfRule type="cellIs" dxfId="1906" priority="976" operator="equal">
      <formula>"Extremo"</formula>
    </cfRule>
    <cfRule type="cellIs" dxfId="1905" priority="977" operator="equal">
      <formula>"Alto"</formula>
    </cfRule>
    <cfRule type="cellIs" dxfId="1904" priority="978" operator="equal">
      <formula>"Moderado"</formula>
    </cfRule>
    <cfRule type="cellIs" dxfId="1903" priority="979" operator="equal">
      <formula>"Bajo"</formula>
    </cfRule>
  </conditionalFormatting>
  <conditionalFormatting sqref="K39">
    <cfRule type="containsText" dxfId="1902" priority="975" operator="containsText" text="❌">
      <formula>NOT(ISERROR(SEARCH("❌",K39)))</formula>
    </cfRule>
  </conditionalFormatting>
  <conditionalFormatting sqref="Z39">
    <cfRule type="cellIs" dxfId="1901" priority="970" operator="equal">
      <formula>"Muy Alta"</formula>
    </cfRule>
    <cfRule type="cellIs" dxfId="1900" priority="971" operator="equal">
      <formula>"Alta"</formula>
    </cfRule>
    <cfRule type="cellIs" dxfId="1899" priority="972" operator="equal">
      <formula>"Media"</formula>
    </cfRule>
    <cfRule type="cellIs" dxfId="1898" priority="973" operator="equal">
      <formula>"Baja"</formula>
    </cfRule>
    <cfRule type="cellIs" dxfId="1897" priority="974" operator="equal">
      <formula>"Muy Baja"</formula>
    </cfRule>
  </conditionalFormatting>
  <conditionalFormatting sqref="AB39">
    <cfRule type="cellIs" dxfId="1896" priority="965" operator="equal">
      <formula>"Catastrófico"</formula>
    </cfRule>
    <cfRule type="cellIs" dxfId="1895" priority="966" operator="equal">
      <formula>"Mayor"</formula>
    </cfRule>
    <cfRule type="cellIs" dxfId="1894" priority="967" operator="equal">
      <formula>"Moderado"</formula>
    </cfRule>
    <cfRule type="cellIs" dxfId="1893" priority="968" operator="equal">
      <formula>"Menor"</formula>
    </cfRule>
    <cfRule type="cellIs" dxfId="1892" priority="969" operator="equal">
      <formula>"Leve"</formula>
    </cfRule>
  </conditionalFormatting>
  <conditionalFormatting sqref="AD39">
    <cfRule type="cellIs" dxfId="1891" priority="961" operator="equal">
      <formula>"Extremo"</formula>
    </cfRule>
    <cfRule type="cellIs" dxfId="1890" priority="962" operator="equal">
      <formula>"Alto"</formula>
    </cfRule>
    <cfRule type="cellIs" dxfId="1889" priority="963" operator="equal">
      <formula>"Moderado"</formula>
    </cfRule>
    <cfRule type="cellIs" dxfId="1888" priority="964" operator="equal">
      <formula>"Bajo"</formula>
    </cfRule>
  </conditionalFormatting>
  <conditionalFormatting sqref="K34">
    <cfRule type="containsText" dxfId="1887" priority="1215" operator="containsText" text="❌">
      <formula>NOT(ISERROR(SEARCH("❌",K34)))</formula>
    </cfRule>
  </conditionalFormatting>
  <conditionalFormatting sqref="L34">
    <cfRule type="cellIs" dxfId="1886" priority="1253" operator="equal">
      <formula>"Catastrófico"</formula>
    </cfRule>
    <cfRule type="cellIs" dxfId="1885" priority="1254" operator="equal">
      <formula>"Mayor"</formula>
    </cfRule>
    <cfRule type="cellIs" dxfId="1884" priority="1255" operator="equal">
      <formula>"Moderado"</formula>
    </cfRule>
    <cfRule type="cellIs" dxfId="1883" priority="1256" operator="equal">
      <formula>"Menor"</formula>
    </cfRule>
    <cfRule type="cellIs" dxfId="1882" priority="1257" operator="equal">
      <formula>"Leve"</formula>
    </cfRule>
  </conditionalFormatting>
  <conditionalFormatting sqref="H34">
    <cfRule type="cellIs" dxfId="1881" priority="1248" operator="equal">
      <formula>"Muy Alta"</formula>
    </cfRule>
    <cfRule type="cellIs" dxfId="1880" priority="1249" operator="equal">
      <formula>"Alta"</formula>
    </cfRule>
    <cfRule type="cellIs" dxfId="1879" priority="1250" operator="equal">
      <formula>"Media"</formula>
    </cfRule>
    <cfRule type="cellIs" dxfId="1878" priority="1251" operator="equal">
      <formula>"Baja"</formula>
    </cfRule>
    <cfRule type="cellIs" dxfId="1877" priority="1252" operator="equal">
      <formula>"Muy Baja"</formula>
    </cfRule>
  </conditionalFormatting>
  <conditionalFormatting sqref="N34">
    <cfRule type="cellIs" dxfId="1876" priority="1244" operator="equal">
      <formula>"Extremo"</formula>
    </cfRule>
    <cfRule type="cellIs" dxfId="1875" priority="1245" operator="equal">
      <formula>"Alto"</formula>
    </cfRule>
    <cfRule type="cellIs" dxfId="1874" priority="1246" operator="equal">
      <formula>"Moderado"</formula>
    </cfRule>
    <cfRule type="cellIs" dxfId="1873" priority="1247" operator="equal">
      <formula>"Bajo"</formula>
    </cfRule>
  </conditionalFormatting>
  <conditionalFormatting sqref="Z35">
    <cfRule type="cellIs" dxfId="1872" priority="1239" operator="equal">
      <formula>"Muy Alta"</formula>
    </cfRule>
    <cfRule type="cellIs" dxfId="1871" priority="1240" operator="equal">
      <formula>"Alta"</formula>
    </cfRule>
    <cfRule type="cellIs" dxfId="1870" priority="1241" operator="equal">
      <formula>"Media"</formula>
    </cfRule>
    <cfRule type="cellIs" dxfId="1869" priority="1242" operator="equal">
      <formula>"Baja"</formula>
    </cfRule>
    <cfRule type="cellIs" dxfId="1868" priority="1243" operator="equal">
      <formula>"Muy Baja"</formula>
    </cfRule>
  </conditionalFormatting>
  <conditionalFormatting sqref="AB35">
    <cfRule type="cellIs" dxfId="1867" priority="1234" operator="equal">
      <formula>"Catastrófico"</formula>
    </cfRule>
    <cfRule type="cellIs" dxfId="1866" priority="1235" operator="equal">
      <formula>"Mayor"</formula>
    </cfRule>
    <cfRule type="cellIs" dxfId="1865" priority="1236" operator="equal">
      <formula>"Moderado"</formula>
    </cfRule>
    <cfRule type="cellIs" dxfId="1864" priority="1237" operator="equal">
      <formula>"Menor"</formula>
    </cfRule>
    <cfRule type="cellIs" dxfId="1863" priority="1238" operator="equal">
      <formula>"Leve"</formula>
    </cfRule>
  </conditionalFormatting>
  <conditionalFormatting sqref="AD35">
    <cfRule type="cellIs" dxfId="1862" priority="1230" operator="equal">
      <formula>"Extremo"</formula>
    </cfRule>
    <cfRule type="cellIs" dxfId="1861" priority="1231" operator="equal">
      <formula>"Alto"</formula>
    </cfRule>
    <cfRule type="cellIs" dxfId="1860" priority="1232" operator="equal">
      <formula>"Moderado"</formula>
    </cfRule>
    <cfRule type="cellIs" dxfId="1859" priority="1233" operator="equal">
      <formula>"Bajo"</formula>
    </cfRule>
  </conditionalFormatting>
  <conditionalFormatting sqref="Z34">
    <cfRule type="cellIs" dxfId="1858" priority="1225" operator="equal">
      <formula>"Muy Alta"</formula>
    </cfRule>
    <cfRule type="cellIs" dxfId="1857" priority="1226" operator="equal">
      <formula>"Alta"</formula>
    </cfRule>
    <cfRule type="cellIs" dxfId="1856" priority="1227" operator="equal">
      <formula>"Media"</formula>
    </cfRule>
    <cfRule type="cellIs" dxfId="1855" priority="1228" operator="equal">
      <formula>"Baja"</formula>
    </cfRule>
    <cfRule type="cellIs" dxfId="1854" priority="1229" operator="equal">
      <formula>"Muy Baja"</formula>
    </cfRule>
  </conditionalFormatting>
  <conditionalFormatting sqref="AB34">
    <cfRule type="cellIs" dxfId="1853" priority="1220" operator="equal">
      <formula>"Catastrófico"</formula>
    </cfRule>
    <cfRule type="cellIs" dxfId="1852" priority="1221" operator="equal">
      <formula>"Mayor"</formula>
    </cfRule>
    <cfRule type="cellIs" dxfId="1851" priority="1222" operator="equal">
      <formula>"Moderado"</formula>
    </cfRule>
    <cfRule type="cellIs" dxfId="1850" priority="1223" operator="equal">
      <formula>"Menor"</formula>
    </cfRule>
    <cfRule type="cellIs" dxfId="1849" priority="1224" operator="equal">
      <formula>"Leve"</formula>
    </cfRule>
  </conditionalFormatting>
  <conditionalFormatting sqref="AD34">
    <cfRule type="cellIs" dxfId="1848" priority="1216" operator="equal">
      <formula>"Extremo"</formula>
    </cfRule>
    <cfRule type="cellIs" dxfId="1847" priority="1217" operator="equal">
      <formula>"Alto"</formula>
    </cfRule>
    <cfRule type="cellIs" dxfId="1846" priority="1218" operator="equal">
      <formula>"Moderado"</formula>
    </cfRule>
    <cfRule type="cellIs" dxfId="1845" priority="1219" operator="equal">
      <formula>"Bajo"</formula>
    </cfRule>
  </conditionalFormatting>
  <conditionalFormatting sqref="L41">
    <cfRule type="cellIs" dxfId="1844" priority="1210" operator="equal">
      <formula>"Catastrófico"</formula>
    </cfRule>
    <cfRule type="cellIs" dxfId="1843" priority="1211" operator="equal">
      <formula>"Mayor"</formula>
    </cfRule>
    <cfRule type="cellIs" dxfId="1842" priority="1212" operator="equal">
      <formula>"Moderado"</formula>
    </cfRule>
    <cfRule type="cellIs" dxfId="1841" priority="1213" operator="equal">
      <formula>"Menor"</formula>
    </cfRule>
    <cfRule type="cellIs" dxfId="1840" priority="1214" operator="equal">
      <formula>"Leve"</formula>
    </cfRule>
  </conditionalFormatting>
  <conditionalFormatting sqref="H41">
    <cfRule type="cellIs" dxfId="1839" priority="1205" operator="equal">
      <formula>"Muy Alta"</formula>
    </cfRule>
    <cfRule type="cellIs" dxfId="1838" priority="1206" operator="equal">
      <formula>"Alta"</formula>
    </cfRule>
    <cfRule type="cellIs" dxfId="1837" priority="1207" operator="equal">
      <formula>"Media"</formula>
    </cfRule>
    <cfRule type="cellIs" dxfId="1836" priority="1208" operator="equal">
      <formula>"Baja"</formula>
    </cfRule>
    <cfRule type="cellIs" dxfId="1835" priority="1209" operator="equal">
      <formula>"Muy Baja"</formula>
    </cfRule>
  </conditionalFormatting>
  <conditionalFormatting sqref="N41">
    <cfRule type="cellIs" dxfId="1834" priority="1201" operator="equal">
      <formula>"Extremo"</formula>
    </cfRule>
    <cfRule type="cellIs" dxfId="1833" priority="1202" operator="equal">
      <formula>"Alto"</formula>
    </cfRule>
    <cfRule type="cellIs" dxfId="1832" priority="1203" operator="equal">
      <formula>"Moderado"</formula>
    </cfRule>
    <cfRule type="cellIs" dxfId="1831" priority="1204" operator="equal">
      <formula>"Bajo"</formula>
    </cfRule>
  </conditionalFormatting>
  <conditionalFormatting sqref="Z42">
    <cfRule type="cellIs" dxfId="1830" priority="1196" operator="equal">
      <formula>"Muy Alta"</formula>
    </cfRule>
    <cfRule type="cellIs" dxfId="1829" priority="1197" operator="equal">
      <formula>"Alta"</formula>
    </cfRule>
    <cfRule type="cellIs" dxfId="1828" priority="1198" operator="equal">
      <formula>"Media"</formula>
    </cfRule>
    <cfRule type="cellIs" dxfId="1827" priority="1199" operator="equal">
      <formula>"Baja"</formula>
    </cfRule>
    <cfRule type="cellIs" dxfId="1826" priority="1200" operator="equal">
      <formula>"Muy Baja"</formula>
    </cfRule>
  </conditionalFormatting>
  <conditionalFormatting sqref="AB42">
    <cfRule type="cellIs" dxfId="1825" priority="1191" operator="equal">
      <formula>"Catastrófico"</formula>
    </cfRule>
    <cfRule type="cellIs" dxfId="1824" priority="1192" operator="equal">
      <formula>"Mayor"</formula>
    </cfRule>
    <cfRule type="cellIs" dxfId="1823" priority="1193" operator="equal">
      <formula>"Moderado"</formula>
    </cfRule>
    <cfRule type="cellIs" dxfId="1822" priority="1194" operator="equal">
      <formula>"Menor"</formula>
    </cfRule>
    <cfRule type="cellIs" dxfId="1821" priority="1195" operator="equal">
      <formula>"Leve"</formula>
    </cfRule>
  </conditionalFormatting>
  <conditionalFormatting sqref="AD42">
    <cfRule type="cellIs" dxfId="1820" priority="1187" operator="equal">
      <formula>"Extremo"</formula>
    </cfRule>
    <cfRule type="cellIs" dxfId="1819" priority="1188" operator="equal">
      <formula>"Alto"</formula>
    </cfRule>
    <cfRule type="cellIs" dxfId="1818" priority="1189" operator="equal">
      <formula>"Moderado"</formula>
    </cfRule>
    <cfRule type="cellIs" dxfId="1817" priority="1190" operator="equal">
      <formula>"Bajo"</formula>
    </cfRule>
  </conditionalFormatting>
  <conditionalFormatting sqref="Z41">
    <cfRule type="cellIs" dxfId="1816" priority="1182" operator="equal">
      <formula>"Muy Alta"</formula>
    </cfRule>
    <cfRule type="cellIs" dxfId="1815" priority="1183" operator="equal">
      <formula>"Alta"</formula>
    </cfRule>
    <cfRule type="cellIs" dxfId="1814" priority="1184" operator="equal">
      <formula>"Media"</formula>
    </cfRule>
    <cfRule type="cellIs" dxfId="1813" priority="1185" operator="equal">
      <formula>"Baja"</formula>
    </cfRule>
    <cfRule type="cellIs" dxfId="1812" priority="1186" operator="equal">
      <formula>"Muy Baja"</formula>
    </cfRule>
  </conditionalFormatting>
  <conditionalFormatting sqref="AB41">
    <cfRule type="cellIs" dxfId="1811" priority="1177" operator="equal">
      <formula>"Catastrófico"</formula>
    </cfRule>
    <cfRule type="cellIs" dxfId="1810" priority="1178" operator="equal">
      <formula>"Mayor"</formula>
    </cfRule>
    <cfRule type="cellIs" dxfId="1809" priority="1179" operator="equal">
      <formula>"Moderado"</formula>
    </cfRule>
    <cfRule type="cellIs" dxfId="1808" priority="1180" operator="equal">
      <formula>"Menor"</formula>
    </cfRule>
    <cfRule type="cellIs" dxfId="1807" priority="1181" operator="equal">
      <formula>"Leve"</formula>
    </cfRule>
  </conditionalFormatting>
  <conditionalFormatting sqref="AD41">
    <cfRule type="cellIs" dxfId="1806" priority="1173" operator="equal">
      <formula>"Extremo"</formula>
    </cfRule>
    <cfRule type="cellIs" dxfId="1805" priority="1174" operator="equal">
      <formula>"Alto"</formula>
    </cfRule>
    <cfRule type="cellIs" dxfId="1804" priority="1175" operator="equal">
      <formula>"Moderado"</formula>
    </cfRule>
    <cfRule type="cellIs" dxfId="1803" priority="1176" operator="equal">
      <formula>"Bajo"</formula>
    </cfRule>
  </conditionalFormatting>
  <conditionalFormatting sqref="L43">
    <cfRule type="cellIs" dxfId="1802" priority="1168" operator="equal">
      <formula>"Catastrófico"</formula>
    </cfRule>
    <cfRule type="cellIs" dxfId="1801" priority="1169" operator="equal">
      <formula>"Mayor"</formula>
    </cfRule>
    <cfRule type="cellIs" dxfId="1800" priority="1170" operator="equal">
      <formula>"Moderado"</formula>
    </cfRule>
    <cfRule type="cellIs" dxfId="1799" priority="1171" operator="equal">
      <formula>"Menor"</formula>
    </cfRule>
    <cfRule type="cellIs" dxfId="1798" priority="1172" operator="equal">
      <formula>"Leve"</formula>
    </cfRule>
  </conditionalFormatting>
  <conditionalFormatting sqref="H43">
    <cfRule type="cellIs" dxfId="1797" priority="1163" operator="equal">
      <formula>"Muy Alta"</formula>
    </cfRule>
    <cfRule type="cellIs" dxfId="1796" priority="1164" operator="equal">
      <formula>"Alta"</formula>
    </cfRule>
    <cfRule type="cellIs" dxfId="1795" priority="1165" operator="equal">
      <formula>"Media"</formula>
    </cfRule>
    <cfRule type="cellIs" dxfId="1794" priority="1166" operator="equal">
      <formula>"Baja"</formula>
    </cfRule>
    <cfRule type="cellIs" dxfId="1793" priority="1167" operator="equal">
      <formula>"Muy Baja"</formula>
    </cfRule>
  </conditionalFormatting>
  <conditionalFormatting sqref="N43">
    <cfRule type="cellIs" dxfId="1792" priority="1159" operator="equal">
      <formula>"Extremo"</formula>
    </cfRule>
    <cfRule type="cellIs" dxfId="1791" priority="1160" operator="equal">
      <formula>"Alto"</formula>
    </cfRule>
    <cfRule type="cellIs" dxfId="1790" priority="1161" operator="equal">
      <formula>"Moderado"</formula>
    </cfRule>
    <cfRule type="cellIs" dxfId="1789" priority="1162" operator="equal">
      <formula>"Bajo"</formula>
    </cfRule>
  </conditionalFormatting>
  <conditionalFormatting sqref="Z45">
    <cfRule type="cellIs" dxfId="1788" priority="1154" operator="equal">
      <formula>"Muy Alta"</formula>
    </cfRule>
    <cfRule type="cellIs" dxfId="1787" priority="1155" operator="equal">
      <formula>"Alta"</formula>
    </cfRule>
    <cfRule type="cellIs" dxfId="1786" priority="1156" operator="equal">
      <formula>"Media"</formula>
    </cfRule>
    <cfRule type="cellIs" dxfId="1785" priority="1157" operator="equal">
      <formula>"Baja"</formula>
    </cfRule>
    <cfRule type="cellIs" dxfId="1784" priority="1158" operator="equal">
      <formula>"Muy Baja"</formula>
    </cfRule>
  </conditionalFormatting>
  <conditionalFormatting sqref="AB45">
    <cfRule type="cellIs" dxfId="1783" priority="1149" operator="equal">
      <formula>"Catastrófico"</formula>
    </cfRule>
    <cfRule type="cellIs" dxfId="1782" priority="1150" operator="equal">
      <formula>"Mayor"</formula>
    </cfRule>
    <cfRule type="cellIs" dxfId="1781" priority="1151" operator="equal">
      <formula>"Moderado"</formula>
    </cfRule>
    <cfRule type="cellIs" dxfId="1780" priority="1152" operator="equal">
      <formula>"Menor"</formula>
    </cfRule>
    <cfRule type="cellIs" dxfId="1779" priority="1153" operator="equal">
      <formula>"Leve"</formula>
    </cfRule>
  </conditionalFormatting>
  <conditionalFormatting sqref="AD45">
    <cfRule type="cellIs" dxfId="1778" priority="1145" operator="equal">
      <formula>"Extremo"</formula>
    </cfRule>
    <cfRule type="cellIs" dxfId="1777" priority="1146" operator="equal">
      <formula>"Alto"</formula>
    </cfRule>
    <cfRule type="cellIs" dxfId="1776" priority="1147" operator="equal">
      <formula>"Moderado"</formula>
    </cfRule>
    <cfRule type="cellIs" dxfId="1775" priority="1148" operator="equal">
      <formula>"Bajo"</formula>
    </cfRule>
  </conditionalFormatting>
  <conditionalFormatting sqref="Z44">
    <cfRule type="cellIs" dxfId="1774" priority="1140" operator="equal">
      <formula>"Muy Alta"</formula>
    </cfRule>
    <cfRule type="cellIs" dxfId="1773" priority="1141" operator="equal">
      <formula>"Alta"</formula>
    </cfRule>
    <cfRule type="cellIs" dxfId="1772" priority="1142" operator="equal">
      <formula>"Media"</formula>
    </cfRule>
    <cfRule type="cellIs" dxfId="1771" priority="1143" operator="equal">
      <formula>"Baja"</formula>
    </cfRule>
    <cfRule type="cellIs" dxfId="1770" priority="1144" operator="equal">
      <formula>"Muy Baja"</formula>
    </cfRule>
  </conditionalFormatting>
  <conditionalFormatting sqref="AB44">
    <cfRule type="cellIs" dxfId="1769" priority="1135" operator="equal">
      <formula>"Catastrófico"</formula>
    </cfRule>
    <cfRule type="cellIs" dxfId="1768" priority="1136" operator="equal">
      <formula>"Mayor"</formula>
    </cfRule>
    <cfRule type="cellIs" dxfId="1767" priority="1137" operator="equal">
      <formula>"Moderado"</formula>
    </cfRule>
    <cfRule type="cellIs" dxfId="1766" priority="1138" operator="equal">
      <formula>"Menor"</formula>
    </cfRule>
    <cfRule type="cellIs" dxfId="1765" priority="1139" operator="equal">
      <formula>"Leve"</formula>
    </cfRule>
  </conditionalFormatting>
  <conditionalFormatting sqref="AD44">
    <cfRule type="cellIs" dxfId="1764" priority="1131" operator="equal">
      <formula>"Extremo"</formula>
    </cfRule>
    <cfRule type="cellIs" dxfId="1763" priority="1132" operator="equal">
      <formula>"Alto"</formula>
    </cfRule>
    <cfRule type="cellIs" dxfId="1762" priority="1133" operator="equal">
      <formula>"Moderado"</formula>
    </cfRule>
    <cfRule type="cellIs" dxfId="1761" priority="1134" operator="equal">
      <formula>"Bajo"</formula>
    </cfRule>
  </conditionalFormatting>
  <conditionalFormatting sqref="Z43">
    <cfRule type="cellIs" dxfId="1760" priority="1126" operator="equal">
      <formula>"Muy Alta"</formula>
    </cfRule>
    <cfRule type="cellIs" dxfId="1759" priority="1127" operator="equal">
      <formula>"Alta"</formula>
    </cfRule>
    <cfRule type="cellIs" dxfId="1758" priority="1128" operator="equal">
      <formula>"Media"</formula>
    </cfRule>
    <cfRule type="cellIs" dxfId="1757" priority="1129" operator="equal">
      <formula>"Baja"</formula>
    </cfRule>
    <cfRule type="cellIs" dxfId="1756" priority="1130" operator="equal">
      <formula>"Muy Baja"</formula>
    </cfRule>
  </conditionalFormatting>
  <conditionalFormatting sqref="AB43">
    <cfRule type="cellIs" dxfId="1755" priority="1121" operator="equal">
      <formula>"Catastrófico"</formula>
    </cfRule>
    <cfRule type="cellIs" dxfId="1754" priority="1122" operator="equal">
      <formula>"Mayor"</formula>
    </cfRule>
    <cfRule type="cellIs" dxfId="1753" priority="1123" operator="equal">
      <formula>"Moderado"</formula>
    </cfRule>
    <cfRule type="cellIs" dxfId="1752" priority="1124" operator="equal">
      <formula>"Menor"</formula>
    </cfRule>
    <cfRule type="cellIs" dxfId="1751" priority="1125" operator="equal">
      <formula>"Leve"</formula>
    </cfRule>
  </conditionalFormatting>
  <conditionalFormatting sqref="AD43">
    <cfRule type="cellIs" dxfId="1750" priority="1117" operator="equal">
      <formula>"Extremo"</formula>
    </cfRule>
    <cfRule type="cellIs" dxfId="1749" priority="1118" operator="equal">
      <formula>"Alto"</formula>
    </cfRule>
    <cfRule type="cellIs" dxfId="1748" priority="1119" operator="equal">
      <formula>"Moderado"</formula>
    </cfRule>
    <cfRule type="cellIs" dxfId="1747" priority="1120" operator="equal">
      <formula>"Bajo"</formula>
    </cfRule>
  </conditionalFormatting>
  <conditionalFormatting sqref="L46">
    <cfRule type="cellIs" dxfId="1746" priority="1112" operator="equal">
      <formula>"Catastrófico"</formula>
    </cfRule>
    <cfRule type="cellIs" dxfId="1745" priority="1113" operator="equal">
      <formula>"Mayor"</formula>
    </cfRule>
    <cfRule type="cellIs" dxfId="1744" priority="1114" operator="equal">
      <formula>"Moderado"</formula>
    </cfRule>
    <cfRule type="cellIs" dxfId="1743" priority="1115" operator="equal">
      <formula>"Menor"</formula>
    </cfRule>
    <cfRule type="cellIs" dxfId="1742" priority="1116" operator="equal">
      <formula>"Leve"</formula>
    </cfRule>
  </conditionalFormatting>
  <conditionalFormatting sqref="H46">
    <cfRule type="cellIs" dxfId="1741" priority="1107" operator="equal">
      <formula>"Muy Alta"</formula>
    </cfRule>
    <cfRule type="cellIs" dxfId="1740" priority="1108" operator="equal">
      <formula>"Alta"</formula>
    </cfRule>
    <cfRule type="cellIs" dxfId="1739" priority="1109" operator="equal">
      <formula>"Media"</formula>
    </cfRule>
    <cfRule type="cellIs" dxfId="1738" priority="1110" operator="equal">
      <formula>"Baja"</formula>
    </cfRule>
    <cfRule type="cellIs" dxfId="1737" priority="1111" operator="equal">
      <formula>"Muy Baja"</formula>
    </cfRule>
  </conditionalFormatting>
  <conditionalFormatting sqref="N46">
    <cfRule type="cellIs" dxfId="1736" priority="1103" operator="equal">
      <formula>"Extremo"</formula>
    </cfRule>
    <cfRule type="cellIs" dxfId="1735" priority="1104" operator="equal">
      <formula>"Alto"</formula>
    </cfRule>
    <cfRule type="cellIs" dxfId="1734" priority="1105" operator="equal">
      <formula>"Moderado"</formula>
    </cfRule>
    <cfRule type="cellIs" dxfId="1733" priority="1106" operator="equal">
      <formula>"Bajo"</formula>
    </cfRule>
  </conditionalFormatting>
  <conditionalFormatting sqref="Z46">
    <cfRule type="cellIs" dxfId="1732" priority="1098" operator="equal">
      <formula>"Muy Alta"</formula>
    </cfRule>
    <cfRule type="cellIs" dxfId="1731" priority="1099" operator="equal">
      <formula>"Alta"</formula>
    </cfRule>
    <cfRule type="cellIs" dxfId="1730" priority="1100" operator="equal">
      <formula>"Media"</formula>
    </cfRule>
    <cfRule type="cellIs" dxfId="1729" priority="1101" operator="equal">
      <formula>"Baja"</formula>
    </cfRule>
    <cfRule type="cellIs" dxfId="1728" priority="1102" operator="equal">
      <formula>"Muy Baja"</formula>
    </cfRule>
  </conditionalFormatting>
  <conditionalFormatting sqref="AB46">
    <cfRule type="cellIs" dxfId="1727" priority="1093" operator="equal">
      <formula>"Catastrófico"</formula>
    </cfRule>
    <cfRule type="cellIs" dxfId="1726" priority="1094" operator="equal">
      <formula>"Mayor"</formula>
    </cfRule>
    <cfRule type="cellIs" dxfId="1725" priority="1095" operator="equal">
      <formula>"Moderado"</formula>
    </cfRule>
    <cfRule type="cellIs" dxfId="1724" priority="1096" operator="equal">
      <formula>"Menor"</formula>
    </cfRule>
    <cfRule type="cellIs" dxfId="1723" priority="1097" operator="equal">
      <formula>"Leve"</formula>
    </cfRule>
  </conditionalFormatting>
  <conditionalFormatting sqref="AD46">
    <cfRule type="cellIs" dxfId="1722" priority="1089" operator="equal">
      <formula>"Extremo"</formula>
    </cfRule>
    <cfRule type="cellIs" dxfId="1721" priority="1090" operator="equal">
      <formula>"Alto"</formula>
    </cfRule>
    <cfRule type="cellIs" dxfId="1720" priority="1091" operator="equal">
      <formula>"Moderado"</formula>
    </cfRule>
    <cfRule type="cellIs" dxfId="1719" priority="1092" operator="equal">
      <formula>"Bajo"</formula>
    </cfRule>
  </conditionalFormatting>
  <conditionalFormatting sqref="L47">
    <cfRule type="cellIs" dxfId="1718" priority="1084" operator="equal">
      <formula>"Catastrófico"</formula>
    </cfRule>
    <cfRule type="cellIs" dxfId="1717" priority="1085" operator="equal">
      <formula>"Mayor"</formula>
    </cfRule>
    <cfRule type="cellIs" dxfId="1716" priority="1086" operator="equal">
      <formula>"Moderado"</formula>
    </cfRule>
    <cfRule type="cellIs" dxfId="1715" priority="1087" operator="equal">
      <formula>"Menor"</formula>
    </cfRule>
    <cfRule type="cellIs" dxfId="1714" priority="1088" operator="equal">
      <formula>"Leve"</formula>
    </cfRule>
  </conditionalFormatting>
  <conditionalFormatting sqref="H47">
    <cfRule type="cellIs" dxfId="1713" priority="1079" operator="equal">
      <formula>"Muy Alta"</formula>
    </cfRule>
    <cfRule type="cellIs" dxfId="1712" priority="1080" operator="equal">
      <formula>"Alta"</formula>
    </cfRule>
    <cfRule type="cellIs" dxfId="1711" priority="1081" operator="equal">
      <formula>"Media"</formula>
    </cfRule>
    <cfRule type="cellIs" dxfId="1710" priority="1082" operator="equal">
      <formula>"Baja"</formula>
    </cfRule>
    <cfRule type="cellIs" dxfId="1709" priority="1083" operator="equal">
      <formula>"Muy Baja"</formula>
    </cfRule>
  </conditionalFormatting>
  <conditionalFormatting sqref="N47">
    <cfRule type="cellIs" dxfId="1708" priority="1075" operator="equal">
      <formula>"Extremo"</formula>
    </cfRule>
    <cfRule type="cellIs" dxfId="1707" priority="1076" operator="equal">
      <formula>"Alto"</formula>
    </cfRule>
    <cfRule type="cellIs" dxfId="1706" priority="1077" operator="equal">
      <formula>"Moderado"</formula>
    </cfRule>
    <cfRule type="cellIs" dxfId="1705" priority="1078" operator="equal">
      <formula>"Bajo"</formula>
    </cfRule>
  </conditionalFormatting>
  <conditionalFormatting sqref="Z47">
    <cfRule type="cellIs" dxfId="1704" priority="1070" operator="equal">
      <formula>"Muy Alta"</formula>
    </cfRule>
    <cfRule type="cellIs" dxfId="1703" priority="1071" operator="equal">
      <formula>"Alta"</formula>
    </cfRule>
    <cfRule type="cellIs" dxfId="1702" priority="1072" operator="equal">
      <formula>"Media"</formula>
    </cfRule>
    <cfRule type="cellIs" dxfId="1701" priority="1073" operator="equal">
      <formula>"Baja"</formula>
    </cfRule>
    <cfRule type="cellIs" dxfId="1700" priority="1074" operator="equal">
      <formula>"Muy Baja"</formula>
    </cfRule>
  </conditionalFormatting>
  <conditionalFormatting sqref="AB47">
    <cfRule type="cellIs" dxfId="1699" priority="1065" operator="equal">
      <formula>"Catastrófico"</formula>
    </cfRule>
    <cfRule type="cellIs" dxfId="1698" priority="1066" operator="equal">
      <formula>"Mayor"</formula>
    </cfRule>
    <cfRule type="cellIs" dxfId="1697" priority="1067" operator="equal">
      <formula>"Moderado"</formula>
    </cfRule>
    <cfRule type="cellIs" dxfId="1696" priority="1068" operator="equal">
      <formula>"Menor"</formula>
    </cfRule>
    <cfRule type="cellIs" dxfId="1695" priority="1069" operator="equal">
      <formula>"Leve"</formula>
    </cfRule>
  </conditionalFormatting>
  <conditionalFormatting sqref="AD47">
    <cfRule type="cellIs" dxfId="1694" priority="1061" operator="equal">
      <formula>"Extremo"</formula>
    </cfRule>
    <cfRule type="cellIs" dxfId="1693" priority="1062" operator="equal">
      <formula>"Alto"</formula>
    </cfRule>
    <cfRule type="cellIs" dxfId="1692" priority="1063" operator="equal">
      <formula>"Moderado"</formula>
    </cfRule>
    <cfRule type="cellIs" dxfId="1691" priority="1064" operator="equal">
      <formula>"Bajo"</formula>
    </cfRule>
  </conditionalFormatting>
  <conditionalFormatting sqref="L48">
    <cfRule type="cellIs" dxfId="1690" priority="1056" operator="equal">
      <formula>"Catastrófico"</formula>
    </cfRule>
    <cfRule type="cellIs" dxfId="1689" priority="1057" operator="equal">
      <formula>"Mayor"</formula>
    </cfRule>
    <cfRule type="cellIs" dxfId="1688" priority="1058" operator="equal">
      <formula>"Moderado"</formula>
    </cfRule>
    <cfRule type="cellIs" dxfId="1687" priority="1059" operator="equal">
      <formula>"Menor"</formula>
    </cfRule>
    <cfRule type="cellIs" dxfId="1686" priority="1060" operator="equal">
      <formula>"Leve"</formula>
    </cfRule>
  </conditionalFormatting>
  <conditionalFormatting sqref="H48">
    <cfRule type="cellIs" dxfId="1685" priority="1051" operator="equal">
      <formula>"Muy Alta"</formula>
    </cfRule>
    <cfRule type="cellIs" dxfId="1684" priority="1052" operator="equal">
      <formula>"Alta"</formula>
    </cfRule>
    <cfRule type="cellIs" dxfId="1683" priority="1053" operator="equal">
      <formula>"Media"</formula>
    </cfRule>
    <cfRule type="cellIs" dxfId="1682" priority="1054" operator="equal">
      <formula>"Baja"</formula>
    </cfRule>
    <cfRule type="cellIs" dxfId="1681" priority="1055" operator="equal">
      <formula>"Muy Baja"</formula>
    </cfRule>
  </conditionalFormatting>
  <conditionalFormatting sqref="N48">
    <cfRule type="cellIs" dxfId="1680" priority="1047" operator="equal">
      <formula>"Extremo"</formula>
    </cfRule>
    <cfRule type="cellIs" dxfId="1679" priority="1048" operator="equal">
      <formula>"Alto"</formula>
    </cfRule>
    <cfRule type="cellIs" dxfId="1678" priority="1049" operator="equal">
      <formula>"Moderado"</formula>
    </cfRule>
    <cfRule type="cellIs" dxfId="1677" priority="1050" operator="equal">
      <formula>"Bajo"</formula>
    </cfRule>
  </conditionalFormatting>
  <conditionalFormatting sqref="Z49">
    <cfRule type="cellIs" dxfId="1676" priority="1042" operator="equal">
      <formula>"Muy Alta"</formula>
    </cfRule>
    <cfRule type="cellIs" dxfId="1675" priority="1043" operator="equal">
      <formula>"Alta"</formula>
    </cfRule>
    <cfRule type="cellIs" dxfId="1674" priority="1044" operator="equal">
      <formula>"Media"</formula>
    </cfRule>
    <cfRule type="cellIs" dxfId="1673" priority="1045" operator="equal">
      <formula>"Baja"</formula>
    </cfRule>
    <cfRule type="cellIs" dxfId="1672" priority="1046" operator="equal">
      <formula>"Muy Baja"</formula>
    </cfRule>
  </conditionalFormatting>
  <conditionalFormatting sqref="AB49">
    <cfRule type="cellIs" dxfId="1671" priority="1037" operator="equal">
      <formula>"Catastrófico"</formula>
    </cfRule>
    <cfRule type="cellIs" dxfId="1670" priority="1038" operator="equal">
      <formula>"Mayor"</formula>
    </cfRule>
    <cfRule type="cellIs" dxfId="1669" priority="1039" operator="equal">
      <formula>"Moderado"</formula>
    </cfRule>
    <cfRule type="cellIs" dxfId="1668" priority="1040" operator="equal">
      <formula>"Menor"</formula>
    </cfRule>
    <cfRule type="cellIs" dxfId="1667" priority="1041" operator="equal">
      <formula>"Leve"</formula>
    </cfRule>
  </conditionalFormatting>
  <conditionalFormatting sqref="AD49">
    <cfRule type="cellIs" dxfId="1666" priority="1033" operator="equal">
      <formula>"Extremo"</formula>
    </cfRule>
    <cfRule type="cellIs" dxfId="1665" priority="1034" operator="equal">
      <formula>"Alto"</formula>
    </cfRule>
    <cfRule type="cellIs" dxfId="1664" priority="1035" operator="equal">
      <formula>"Moderado"</formula>
    </cfRule>
    <cfRule type="cellIs" dxfId="1663" priority="1036" operator="equal">
      <formula>"Bajo"</formula>
    </cfRule>
  </conditionalFormatting>
  <conditionalFormatting sqref="H37">
    <cfRule type="cellIs" dxfId="1662" priority="1014" operator="equal">
      <formula>"Muy Alta"</formula>
    </cfRule>
    <cfRule type="cellIs" dxfId="1661" priority="1015" operator="equal">
      <formula>"Alta"</formula>
    </cfRule>
    <cfRule type="cellIs" dxfId="1660" priority="1016" operator="equal">
      <formula>"Media"</formula>
    </cfRule>
    <cfRule type="cellIs" dxfId="1659" priority="1017" operator="equal">
      <formula>"Baja"</formula>
    </cfRule>
    <cfRule type="cellIs" dxfId="1658" priority="1018" operator="equal">
      <formula>"Muy Baja"</formula>
    </cfRule>
  </conditionalFormatting>
  <conditionalFormatting sqref="L37">
    <cfRule type="cellIs" dxfId="1657" priority="1009" operator="equal">
      <formula>"Catastrófico"</formula>
    </cfRule>
    <cfRule type="cellIs" dxfId="1656" priority="1010" operator="equal">
      <formula>"Mayor"</formula>
    </cfRule>
    <cfRule type="cellIs" dxfId="1655" priority="1011" operator="equal">
      <formula>"Moderado"</formula>
    </cfRule>
    <cfRule type="cellIs" dxfId="1654" priority="1012" operator="equal">
      <formula>"Menor"</formula>
    </cfRule>
    <cfRule type="cellIs" dxfId="1653" priority="1013" operator="equal">
      <formula>"Leve"</formula>
    </cfRule>
  </conditionalFormatting>
  <conditionalFormatting sqref="N37">
    <cfRule type="cellIs" dxfId="1652" priority="1005" operator="equal">
      <formula>"Extremo"</formula>
    </cfRule>
    <cfRule type="cellIs" dxfId="1651" priority="1006" operator="equal">
      <formula>"Alto"</formula>
    </cfRule>
    <cfRule type="cellIs" dxfId="1650" priority="1007" operator="equal">
      <formula>"Moderado"</formula>
    </cfRule>
    <cfRule type="cellIs" dxfId="1649" priority="1008" operator="equal">
      <formula>"Bajo"</formula>
    </cfRule>
  </conditionalFormatting>
  <conditionalFormatting sqref="K37">
    <cfRule type="containsText" dxfId="1648" priority="1004" operator="containsText" text="❌">
      <formula>NOT(ISERROR(SEARCH("❌",K37)))</formula>
    </cfRule>
  </conditionalFormatting>
  <conditionalFormatting sqref="AD38">
    <cfRule type="cellIs" dxfId="1647" priority="947" operator="equal">
      <formula>"Extremo"</formula>
    </cfRule>
    <cfRule type="cellIs" dxfId="1646" priority="948" operator="equal">
      <formula>"Alto"</formula>
    </cfRule>
    <cfRule type="cellIs" dxfId="1645" priority="949" operator="equal">
      <formula>"Moderado"</formula>
    </cfRule>
    <cfRule type="cellIs" dxfId="1644" priority="950" operator="equal">
      <formula>"Bajo"</formula>
    </cfRule>
  </conditionalFormatting>
  <conditionalFormatting sqref="Z38">
    <cfRule type="cellIs" dxfId="1643" priority="956" operator="equal">
      <formula>"Muy Alta"</formula>
    </cfRule>
    <cfRule type="cellIs" dxfId="1642" priority="957" operator="equal">
      <formula>"Alta"</formula>
    </cfRule>
    <cfRule type="cellIs" dxfId="1641" priority="958" operator="equal">
      <formula>"Media"</formula>
    </cfRule>
    <cfRule type="cellIs" dxfId="1640" priority="959" operator="equal">
      <formula>"Baja"</formula>
    </cfRule>
    <cfRule type="cellIs" dxfId="1639" priority="960" operator="equal">
      <formula>"Muy Baja"</formula>
    </cfRule>
  </conditionalFormatting>
  <conditionalFormatting sqref="AB38">
    <cfRule type="cellIs" dxfId="1638" priority="951" operator="equal">
      <formula>"Catastrófico"</formula>
    </cfRule>
    <cfRule type="cellIs" dxfId="1637" priority="952" operator="equal">
      <formula>"Mayor"</formula>
    </cfRule>
    <cfRule type="cellIs" dxfId="1636" priority="953" operator="equal">
      <formula>"Moderado"</formula>
    </cfRule>
    <cfRule type="cellIs" dxfId="1635" priority="954" operator="equal">
      <formula>"Menor"</formula>
    </cfRule>
    <cfRule type="cellIs" dxfId="1634" priority="955" operator="equal">
      <formula>"Leve"</formula>
    </cfRule>
  </conditionalFormatting>
  <conditionalFormatting sqref="H40">
    <cfRule type="cellIs" dxfId="1633" priority="942" operator="equal">
      <formula>"Muy Alta"</formula>
    </cfRule>
    <cfRule type="cellIs" dxfId="1632" priority="943" operator="equal">
      <formula>"Alta"</formula>
    </cfRule>
    <cfRule type="cellIs" dxfId="1631" priority="944" operator="equal">
      <formula>"Media"</formula>
    </cfRule>
    <cfRule type="cellIs" dxfId="1630" priority="945" operator="equal">
      <formula>"Baja"</formula>
    </cfRule>
    <cfRule type="cellIs" dxfId="1629" priority="946" operator="equal">
      <formula>"Muy Baja"</formula>
    </cfRule>
  </conditionalFormatting>
  <conditionalFormatting sqref="L40">
    <cfRule type="cellIs" dxfId="1628" priority="937" operator="equal">
      <formula>"Catastrófico"</formula>
    </cfRule>
    <cfRule type="cellIs" dxfId="1627" priority="938" operator="equal">
      <formula>"Mayor"</formula>
    </cfRule>
    <cfRule type="cellIs" dxfId="1626" priority="939" operator="equal">
      <formula>"Moderado"</formula>
    </cfRule>
    <cfRule type="cellIs" dxfId="1625" priority="940" operator="equal">
      <formula>"Menor"</formula>
    </cfRule>
    <cfRule type="cellIs" dxfId="1624" priority="941" operator="equal">
      <formula>"Leve"</formula>
    </cfRule>
  </conditionalFormatting>
  <conditionalFormatting sqref="N40">
    <cfRule type="cellIs" dxfId="1623" priority="933" operator="equal">
      <formula>"Extremo"</formula>
    </cfRule>
    <cfRule type="cellIs" dxfId="1622" priority="934" operator="equal">
      <formula>"Alto"</formula>
    </cfRule>
    <cfRule type="cellIs" dxfId="1621" priority="935" operator="equal">
      <formula>"Moderado"</formula>
    </cfRule>
    <cfRule type="cellIs" dxfId="1620" priority="936" operator="equal">
      <formula>"Bajo"</formula>
    </cfRule>
  </conditionalFormatting>
  <conditionalFormatting sqref="K40">
    <cfRule type="containsText" dxfId="1619" priority="932" operator="containsText" text="❌">
      <formula>NOT(ISERROR(SEARCH("❌",K40)))</formula>
    </cfRule>
  </conditionalFormatting>
  <conditionalFormatting sqref="Z40">
    <cfRule type="cellIs" dxfId="1618" priority="927" operator="equal">
      <formula>"Muy Alta"</formula>
    </cfRule>
    <cfRule type="cellIs" dxfId="1617" priority="928" operator="equal">
      <formula>"Alta"</formula>
    </cfRule>
    <cfRule type="cellIs" dxfId="1616" priority="929" operator="equal">
      <formula>"Media"</formula>
    </cfRule>
    <cfRule type="cellIs" dxfId="1615" priority="930" operator="equal">
      <formula>"Baja"</formula>
    </cfRule>
    <cfRule type="cellIs" dxfId="1614" priority="931" operator="equal">
      <formula>"Muy Baja"</formula>
    </cfRule>
  </conditionalFormatting>
  <conditionalFormatting sqref="AB40">
    <cfRule type="cellIs" dxfId="1613" priority="922" operator="equal">
      <formula>"Catastrófico"</formula>
    </cfRule>
    <cfRule type="cellIs" dxfId="1612" priority="923" operator="equal">
      <formula>"Mayor"</formula>
    </cfRule>
    <cfRule type="cellIs" dxfId="1611" priority="924" operator="equal">
      <formula>"Moderado"</formula>
    </cfRule>
    <cfRule type="cellIs" dxfId="1610" priority="925" operator="equal">
      <formula>"Menor"</formula>
    </cfRule>
    <cfRule type="cellIs" dxfId="1609" priority="926" operator="equal">
      <formula>"Leve"</formula>
    </cfRule>
  </conditionalFormatting>
  <conditionalFormatting sqref="AD40">
    <cfRule type="cellIs" dxfId="1608" priority="918" operator="equal">
      <formula>"Extremo"</formula>
    </cfRule>
    <cfRule type="cellIs" dxfId="1607" priority="919" operator="equal">
      <formula>"Alto"</formula>
    </cfRule>
    <cfRule type="cellIs" dxfId="1606" priority="920" operator="equal">
      <formula>"Moderado"</formula>
    </cfRule>
    <cfRule type="cellIs" dxfId="1605" priority="921" operator="equal">
      <formula>"Bajo"</formula>
    </cfRule>
  </conditionalFormatting>
  <conditionalFormatting sqref="AD50">
    <cfRule type="cellIs" dxfId="1604" priority="861" operator="equal">
      <formula>"Extremo"</formula>
    </cfRule>
    <cfRule type="cellIs" dxfId="1603" priority="862" operator="equal">
      <formula>"Alto"</formula>
    </cfRule>
    <cfRule type="cellIs" dxfId="1602" priority="863" operator="equal">
      <formula>"Moderado"</formula>
    </cfRule>
    <cfRule type="cellIs" dxfId="1601" priority="864" operator="equal">
      <formula>"Bajo"</formula>
    </cfRule>
  </conditionalFormatting>
  <conditionalFormatting sqref="L51">
    <cfRule type="cellIs" dxfId="1600" priority="913" operator="equal">
      <formula>"Catastrófico"</formula>
    </cfRule>
    <cfRule type="cellIs" dxfId="1599" priority="914" operator="equal">
      <formula>"Mayor"</formula>
    </cfRule>
    <cfRule type="cellIs" dxfId="1598" priority="915" operator="equal">
      <formula>"Moderado"</formula>
    </cfRule>
    <cfRule type="cellIs" dxfId="1597" priority="916" operator="equal">
      <formula>"Menor"</formula>
    </cfRule>
    <cfRule type="cellIs" dxfId="1596" priority="917" operator="equal">
      <formula>"Leve"</formula>
    </cfRule>
  </conditionalFormatting>
  <conditionalFormatting sqref="H51">
    <cfRule type="cellIs" dxfId="1595" priority="908" operator="equal">
      <formula>"Muy Alta"</formula>
    </cfRule>
    <cfRule type="cellIs" dxfId="1594" priority="909" operator="equal">
      <formula>"Alta"</formula>
    </cfRule>
    <cfRule type="cellIs" dxfId="1593" priority="910" operator="equal">
      <formula>"Media"</formula>
    </cfRule>
    <cfRule type="cellIs" dxfId="1592" priority="911" operator="equal">
      <formula>"Baja"</formula>
    </cfRule>
    <cfRule type="cellIs" dxfId="1591" priority="912" operator="equal">
      <formula>"Muy Baja"</formula>
    </cfRule>
  </conditionalFormatting>
  <conditionalFormatting sqref="N51">
    <cfRule type="cellIs" dxfId="1590" priority="904" operator="equal">
      <formula>"Extremo"</formula>
    </cfRule>
    <cfRule type="cellIs" dxfId="1589" priority="905" operator="equal">
      <formula>"Alto"</formula>
    </cfRule>
    <cfRule type="cellIs" dxfId="1588" priority="906" operator="equal">
      <formula>"Moderado"</formula>
    </cfRule>
    <cfRule type="cellIs" dxfId="1587" priority="907" operator="equal">
      <formula>"Bajo"</formula>
    </cfRule>
  </conditionalFormatting>
  <conditionalFormatting sqref="Z51">
    <cfRule type="cellIs" dxfId="1586" priority="899" operator="equal">
      <formula>"Muy Alta"</formula>
    </cfRule>
    <cfRule type="cellIs" dxfId="1585" priority="900" operator="equal">
      <formula>"Alta"</formula>
    </cfRule>
    <cfRule type="cellIs" dxfId="1584" priority="901" operator="equal">
      <formula>"Media"</formula>
    </cfRule>
    <cfRule type="cellIs" dxfId="1583" priority="902" operator="equal">
      <formula>"Baja"</formula>
    </cfRule>
    <cfRule type="cellIs" dxfId="1582" priority="903" operator="equal">
      <formula>"Muy Baja"</formula>
    </cfRule>
  </conditionalFormatting>
  <conditionalFormatting sqref="AB51">
    <cfRule type="cellIs" dxfId="1581" priority="894" operator="equal">
      <formula>"Catastrófico"</formula>
    </cfRule>
    <cfRule type="cellIs" dxfId="1580" priority="895" operator="equal">
      <formula>"Mayor"</formula>
    </cfRule>
    <cfRule type="cellIs" dxfId="1579" priority="896" operator="equal">
      <formula>"Moderado"</formula>
    </cfRule>
    <cfRule type="cellIs" dxfId="1578" priority="897" operator="equal">
      <formula>"Menor"</formula>
    </cfRule>
    <cfRule type="cellIs" dxfId="1577" priority="898" operator="equal">
      <formula>"Leve"</formula>
    </cfRule>
  </conditionalFormatting>
  <conditionalFormatting sqref="AD51">
    <cfRule type="cellIs" dxfId="1576" priority="890" operator="equal">
      <formula>"Extremo"</formula>
    </cfRule>
    <cfRule type="cellIs" dxfId="1575" priority="891" operator="equal">
      <formula>"Alto"</formula>
    </cfRule>
    <cfRule type="cellIs" dxfId="1574" priority="892" operator="equal">
      <formula>"Moderado"</formula>
    </cfRule>
    <cfRule type="cellIs" dxfId="1573" priority="893" operator="equal">
      <formula>"Bajo"</formula>
    </cfRule>
  </conditionalFormatting>
  <conditionalFormatting sqref="L50">
    <cfRule type="cellIs" dxfId="1572" priority="885" operator="equal">
      <formula>"Catastrófico"</formula>
    </cfRule>
    <cfRule type="cellIs" dxfId="1571" priority="886" operator="equal">
      <formula>"Mayor"</formula>
    </cfRule>
    <cfRule type="cellIs" dxfId="1570" priority="887" operator="equal">
      <formula>"Moderado"</formula>
    </cfRule>
    <cfRule type="cellIs" dxfId="1569" priority="888" operator="equal">
      <formula>"Menor"</formula>
    </cfRule>
    <cfRule type="cellIs" dxfId="1568" priority="889" operator="equal">
      <formula>"Leve"</formula>
    </cfRule>
  </conditionalFormatting>
  <conditionalFormatting sqref="H50">
    <cfRule type="cellIs" dxfId="1567" priority="880" operator="equal">
      <formula>"Muy Alta"</formula>
    </cfRule>
    <cfRule type="cellIs" dxfId="1566" priority="881" operator="equal">
      <formula>"Alta"</formula>
    </cfRule>
    <cfRule type="cellIs" dxfId="1565" priority="882" operator="equal">
      <formula>"Media"</formula>
    </cfRule>
    <cfRule type="cellIs" dxfId="1564" priority="883" operator="equal">
      <formula>"Baja"</formula>
    </cfRule>
    <cfRule type="cellIs" dxfId="1563" priority="884" operator="equal">
      <formula>"Muy Baja"</formula>
    </cfRule>
  </conditionalFormatting>
  <conditionalFormatting sqref="N50">
    <cfRule type="cellIs" dxfId="1562" priority="876" operator="equal">
      <formula>"Extremo"</formula>
    </cfRule>
    <cfRule type="cellIs" dxfId="1561" priority="877" operator="equal">
      <formula>"Alto"</formula>
    </cfRule>
    <cfRule type="cellIs" dxfId="1560" priority="878" operator="equal">
      <formula>"Moderado"</formula>
    </cfRule>
    <cfRule type="cellIs" dxfId="1559" priority="879" operator="equal">
      <formula>"Bajo"</formula>
    </cfRule>
  </conditionalFormatting>
  <conditionalFormatting sqref="K50">
    <cfRule type="containsText" dxfId="1558" priority="875" operator="containsText" text="❌">
      <formula>NOT(ISERROR(SEARCH("❌",K50)))</formula>
    </cfRule>
  </conditionalFormatting>
  <conditionalFormatting sqref="Z50">
    <cfRule type="cellIs" dxfId="1557" priority="870" operator="equal">
      <formula>"Muy Alta"</formula>
    </cfRule>
    <cfRule type="cellIs" dxfId="1556" priority="871" operator="equal">
      <formula>"Alta"</formula>
    </cfRule>
    <cfRule type="cellIs" dxfId="1555" priority="872" operator="equal">
      <formula>"Media"</formula>
    </cfRule>
    <cfRule type="cellIs" dxfId="1554" priority="873" operator="equal">
      <formula>"Baja"</formula>
    </cfRule>
    <cfRule type="cellIs" dxfId="1553" priority="874" operator="equal">
      <formula>"Muy Baja"</formula>
    </cfRule>
  </conditionalFormatting>
  <conditionalFormatting sqref="AB50">
    <cfRule type="cellIs" dxfId="1552" priority="865" operator="equal">
      <formula>"Catastrófico"</formula>
    </cfRule>
    <cfRule type="cellIs" dxfId="1551" priority="866" operator="equal">
      <formula>"Mayor"</formula>
    </cfRule>
    <cfRule type="cellIs" dxfId="1550" priority="867" operator="equal">
      <formula>"Moderado"</formula>
    </cfRule>
    <cfRule type="cellIs" dxfId="1549" priority="868" operator="equal">
      <formula>"Menor"</formula>
    </cfRule>
    <cfRule type="cellIs" dxfId="1548" priority="869" operator="equal">
      <formula>"Leve"</formula>
    </cfRule>
  </conditionalFormatting>
  <conditionalFormatting sqref="K51">
    <cfRule type="containsText" dxfId="1547" priority="860" operator="containsText" text="❌">
      <formula>NOT(ISERROR(SEARCH("❌",K51)))</formula>
    </cfRule>
  </conditionalFormatting>
  <conditionalFormatting sqref="AD52">
    <cfRule type="cellIs" dxfId="1546" priority="803" operator="equal">
      <formula>"Extremo"</formula>
    </cfRule>
    <cfRule type="cellIs" dxfId="1545" priority="804" operator="equal">
      <formula>"Alto"</formula>
    </cfRule>
    <cfRule type="cellIs" dxfId="1544" priority="805" operator="equal">
      <formula>"Moderado"</formula>
    </cfRule>
    <cfRule type="cellIs" dxfId="1543" priority="806" operator="equal">
      <formula>"Bajo"</formula>
    </cfRule>
  </conditionalFormatting>
  <conditionalFormatting sqref="L53">
    <cfRule type="cellIs" dxfId="1542" priority="855" operator="equal">
      <formula>"Catastrófico"</formula>
    </cfRule>
    <cfRule type="cellIs" dxfId="1541" priority="856" operator="equal">
      <formula>"Mayor"</formula>
    </cfRule>
    <cfRule type="cellIs" dxfId="1540" priority="857" operator="equal">
      <formula>"Moderado"</formula>
    </cfRule>
    <cfRule type="cellIs" dxfId="1539" priority="858" operator="equal">
      <formula>"Menor"</formula>
    </cfRule>
    <cfRule type="cellIs" dxfId="1538" priority="859" operator="equal">
      <formula>"Leve"</formula>
    </cfRule>
  </conditionalFormatting>
  <conditionalFormatting sqref="H53">
    <cfRule type="cellIs" dxfId="1537" priority="850" operator="equal">
      <formula>"Muy Alta"</formula>
    </cfRule>
    <cfRule type="cellIs" dxfId="1536" priority="851" operator="equal">
      <formula>"Alta"</formula>
    </cfRule>
    <cfRule type="cellIs" dxfId="1535" priority="852" operator="equal">
      <formula>"Media"</formula>
    </cfRule>
    <cfRule type="cellIs" dxfId="1534" priority="853" operator="equal">
      <formula>"Baja"</formula>
    </cfRule>
    <cfRule type="cellIs" dxfId="1533" priority="854" operator="equal">
      <formula>"Muy Baja"</formula>
    </cfRule>
  </conditionalFormatting>
  <conditionalFormatting sqref="N53">
    <cfRule type="cellIs" dxfId="1532" priority="846" operator="equal">
      <formula>"Extremo"</formula>
    </cfRule>
    <cfRule type="cellIs" dxfId="1531" priority="847" operator="equal">
      <formula>"Alto"</formula>
    </cfRule>
    <cfRule type="cellIs" dxfId="1530" priority="848" operator="equal">
      <formula>"Moderado"</formula>
    </cfRule>
    <cfRule type="cellIs" dxfId="1529" priority="849" operator="equal">
      <formula>"Bajo"</formula>
    </cfRule>
  </conditionalFormatting>
  <conditionalFormatting sqref="Z53">
    <cfRule type="cellIs" dxfId="1528" priority="841" operator="equal">
      <formula>"Muy Alta"</formula>
    </cfRule>
    <cfRule type="cellIs" dxfId="1527" priority="842" operator="equal">
      <formula>"Alta"</formula>
    </cfRule>
    <cfRule type="cellIs" dxfId="1526" priority="843" operator="equal">
      <formula>"Media"</formula>
    </cfRule>
    <cfRule type="cellIs" dxfId="1525" priority="844" operator="equal">
      <formula>"Baja"</formula>
    </cfRule>
    <cfRule type="cellIs" dxfId="1524" priority="845" operator="equal">
      <formula>"Muy Baja"</formula>
    </cfRule>
  </conditionalFormatting>
  <conditionalFormatting sqref="AB53">
    <cfRule type="cellIs" dxfId="1523" priority="836" operator="equal">
      <formula>"Catastrófico"</formula>
    </cfRule>
    <cfRule type="cellIs" dxfId="1522" priority="837" operator="equal">
      <formula>"Mayor"</formula>
    </cfRule>
    <cfRule type="cellIs" dxfId="1521" priority="838" operator="equal">
      <formula>"Moderado"</formula>
    </cfRule>
    <cfRule type="cellIs" dxfId="1520" priority="839" operator="equal">
      <formula>"Menor"</formula>
    </cfRule>
    <cfRule type="cellIs" dxfId="1519" priority="840" operator="equal">
      <formula>"Leve"</formula>
    </cfRule>
  </conditionalFormatting>
  <conditionalFormatting sqref="AD53">
    <cfRule type="cellIs" dxfId="1518" priority="832" operator="equal">
      <formula>"Extremo"</formula>
    </cfRule>
    <cfRule type="cellIs" dxfId="1517" priority="833" operator="equal">
      <formula>"Alto"</formula>
    </cfRule>
    <cfRule type="cellIs" dxfId="1516" priority="834" operator="equal">
      <formula>"Moderado"</formula>
    </cfRule>
    <cfRule type="cellIs" dxfId="1515" priority="835" operator="equal">
      <formula>"Bajo"</formula>
    </cfRule>
  </conditionalFormatting>
  <conditionalFormatting sqref="L52">
    <cfRule type="cellIs" dxfId="1514" priority="827" operator="equal">
      <formula>"Catastrófico"</formula>
    </cfRule>
    <cfRule type="cellIs" dxfId="1513" priority="828" operator="equal">
      <formula>"Mayor"</formula>
    </cfRule>
    <cfRule type="cellIs" dxfId="1512" priority="829" operator="equal">
      <formula>"Moderado"</formula>
    </cfRule>
    <cfRule type="cellIs" dxfId="1511" priority="830" operator="equal">
      <formula>"Menor"</formula>
    </cfRule>
    <cfRule type="cellIs" dxfId="1510" priority="831" operator="equal">
      <formula>"Leve"</formula>
    </cfRule>
  </conditionalFormatting>
  <conditionalFormatting sqref="H52">
    <cfRule type="cellIs" dxfId="1509" priority="822" operator="equal">
      <formula>"Muy Alta"</formula>
    </cfRule>
    <cfRule type="cellIs" dxfId="1508" priority="823" operator="equal">
      <formula>"Alta"</formula>
    </cfRule>
    <cfRule type="cellIs" dxfId="1507" priority="824" operator="equal">
      <formula>"Media"</formula>
    </cfRule>
    <cfRule type="cellIs" dxfId="1506" priority="825" operator="equal">
      <formula>"Baja"</formula>
    </cfRule>
    <cfRule type="cellIs" dxfId="1505" priority="826" operator="equal">
      <formula>"Muy Baja"</formula>
    </cfRule>
  </conditionalFormatting>
  <conditionalFormatting sqref="N52">
    <cfRule type="cellIs" dxfId="1504" priority="818" operator="equal">
      <formula>"Extremo"</formula>
    </cfRule>
    <cfRule type="cellIs" dxfId="1503" priority="819" operator="equal">
      <formula>"Alto"</formula>
    </cfRule>
    <cfRule type="cellIs" dxfId="1502" priority="820" operator="equal">
      <formula>"Moderado"</formula>
    </cfRule>
    <cfRule type="cellIs" dxfId="1501" priority="821" operator="equal">
      <formula>"Bajo"</formula>
    </cfRule>
  </conditionalFormatting>
  <conditionalFormatting sqref="K52">
    <cfRule type="containsText" dxfId="1500" priority="817" operator="containsText" text="❌">
      <formula>NOT(ISERROR(SEARCH("❌",K52)))</formula>
    </cfRule>
  </conditionalFormatting>
  <conditionalFormatting sqref="Z52">
    <cfRule type="cellIs" dxfId="1499" priority="812" operator="equal">
      <formula>"Muy Alta"</formula>
    </cfRule>
    <cfRule type="cellIs" dxfId="1498" priority="813" operator="equal">
      <formula>"Alta"</formula>
    </cfRule>
    <cfRule type="cellIs" dxfId="1497" priority="814" operator="equal">
      <formula>"Media"</formula>
    </cfRule>
    <cfRule type="cellIs" dxfId="1496" priority="815" operator="equal">
      <formula>"Baja"</formula>
    </cfRule>
    <cfRule type="cellIs" dxfId="1495" priority="816" operator="equal">
      <formula>"Muy Baja"</formula>
    </cfRule>
  </conditionalFormatting>
  <conditionalFormatting sqref="AB52">
    <cfRule type="cellIs" dxfId="1494" priority="807" operator="equal">
      <formula>"Catastrófico"</formula>
    </cfRule>
    <cfRule type="cellIs" dxfId="1493" priority="808" operator="equal">
      <formula>"Mayor"</formula>
    </cfRule>
    <cfRule type="cellIs" dxfId="1492" priority="809" operator="equal">
      <formula>"Moderado"</formula>
    </cfRule>
    <cfRule type="cellIs" dxfId="1491" priority="810" operator="equal">
      <formula>"Menor"</formula>
    </cfRule>
    <cfRule type="cellIs" dxfId="1490" priority="811" operator="equal">
      <formula>"Leve"</formula>
    </cfRule>
  </conditionalFormatting>
  <conditionalFormatting sqref="K53">
    <cfRule type="containsText" dxfId="1489" priority="802" operator="containsText" text="❌">
      <formula>NOT(ISERROR(SEARCH("❌",K53)))</formula>
    </cfRule>
  </conditionalFormatting>
  <conditionalFormatting sqref="Z55">
    <cfRule type="cellIs" dxfId="1488" priority="782" operator="equal">
      <formula>"Muy Alta"</formula>
    </cfRule>
    <cfRule type="cellIs" dxfId="1487" priority="783" operator="equal">
      <formula>"Alta"</formula>
    </cfRule>
    <cfRule type="cellIs" dxfId="1486" priority="784" operator="equal">
      <formula>"Media"</formula>
    </cfRule>
    <cfRule type="cellIs" dxfId="1485" priority="785" operator="equal">
      <formula>"Baja"</formula>
    </cfRule>
    <cfRule type="cellIs" dxfId="1484" priority="786" operator="equal">
      <formula>"Muy Baja"</formula>
    </cfRule>
  </conditionalFormatting>
  <conditionalFormatting sqref="AB55">
    <cfRule type="cellIs" dxfId="1483" priority="777" operator="equal">
      <formula>"Catastrófico"</formula>
    </cfRule>
    <cfRule type="cellIs" dxfId="1482" priority="778" operator="equal">
      <formula>"Mayor"</formula>
    </cfRule>
    <cfRule type="cellIs" dxfId="1481" priority="779" operator="equal">
      <formula>"Moderado"</formula>
    </cfRule>
    <cfRule type="cellIs" dxfId="1480" priority="780" operator="equal">
      <formula>"Menor"</formula>
    </cfRule>
    <cfRule type="cellIs" dxfId="1479" priority="781" operator="equal">
      <formula>"Leve"</formula>
    </cfRule>
  </conditionalFormatting>
  <conditionalFormatting sqref="AD55">
    <cfRule type="cellIs" dxfId="1478" priority="773" operator="equal">
      <formula>"Extremo"</formula>
    </cfRule>
    <cfRule type="cellIs" dxfId="1477" priority="774" operator="equal">
      <formula>"Alto"</formula>
    </cfRule>
    <cfRule type="cellIs" dxfId="1476" priority="775" operator="equal">
      <formula>"Moderado"</formula>
    </cfRule>
    <cfRule type="cellIs" dxfId="1475" priority="776" operator="equal">
      <formula>"Bajo"</formula>
    </cfRule>
  </conditionalFormatting>
  <conditionalFormatting sqref="AD54">
    <cfRule type="cellIs" dxfId="1474" priority="759" operator="equal">
      <formula>"Extremo"</formula>
    </cfRule>
    <cfRule type="cellIs" dxfId="1473" priority="760" operator="equal">
      <formula>"Alto"</formula>
    </cfRule>
    <cfRule type="cellIs" dxfId="1472" priority="761" operator="equal">
      <formula>"Moderado"</formula>
    </cfRule>
    <cfRule type="cellIs" dxfId="1471" priority="762" operator="equal">
      <formula>"Bajo"</formula>
    </cfRule>
  </conditionalFormatting>
  <conditionalFormatting sqref="L54">
    <cfRule type="cellIs" dxfId="1470" priority="797" operator="equal">
      <formula>"Catastrófico"</formula>
    </cfRule>
    <cfRule type="cellIs" dxfId="1469" priority="798" operator="equal">
      <formula>"Mayor"</formula>
    </cfRule>
    <cfRule type="cellIs" dxfId="1468" priority="799" operator="equal">
      <formula>"Moderado"</formula>
    </cfRule>
    <cfRule type="cellIs" dxfId="1467" priority="800" operator="equal">
      <formula>"Menor"</formula>
    </cfRule>
    <cfRule type="cellIs" dxfId="1466" priority="801" operator="equal">
      <formula>"Leve"</formula>
    </cfRule>
  </conditionalFormatting>
  <conditionalFormatting sqref="H54">
    <cfRule type="cellIs" dxfId="1465" priority="792" operator="equal">
      <formula>"Muy Alta"</formula>
    </cfRule>
    <cfRule type="cellIs" dxfId="1464" priority="793" operator="equal">
      <formula>"Alta"</formula>
    </cfRule>
    <cfRule type="cellIs" dxfId="1463" priority="794" operator="equal">
      <formula>"Media"</formula>
    </cfRule>
    <cfRule type="cellIs" dxfId="1462" priority="795" operator="equal">
      <formula>"Baja"</formula>
    </cfRule>
    <cfRule type="cellIs" dxfId="1461" priority="796" operator="equal">
      <formula>"Muy Baja"</formula>
    </cfRule>
  </conditionalFormatting>
  <conditionalFormatting sqref="N54">
    <cfRule type="cellIs" dxfId="1460" priority="788" operator="equal">
      <formula>"Extremo"</formula>
    </cfRule>
    <cfRule type="cellIs" dxfId="1459" priority="789" operator="equal">
      <formula>"Alto"</formula>
    </cfRule>
    <cfRule type="cellIs" dxfId="1458" priority="790" operator="equal">
      <formula>"Moderado"</formula>
    </cfRule>
    <cfRule type="cellIs" dxfId="1457" priority="791" operator="equal">
      <formula>"Bajo"</formula>
    </cfRule>
  </conditionalFormatting>
  <conditionalFormatting sqref="K54">
    <cfRule type="containsText" dxfId="1456" priority="787" operator="containsText" text="❌">
      <formula>NOT(ISERROR(SEARCH("❌",K54)))</formula>
    </cfRule>
  </conditionalFormatting>
  <conditionalFormatting sqref="Z54">
    <cfRule type="cellIs" dxfId="1455" priority="768" operator="equal">
      <formula>"Muy Alta"</formula>
    </cfRule>
    <cfRule type="cellIs" dxfId="1454" priority="769" operator="equal">
      <formula>"Alta"</formula>
    </cfRule>
    <cfRule type="cellIs" dxfId="1453" priority="770" operator="equal">
      <formula>"Media"</formula>
    </cfRule>
    <cfRule type="cellIs" dxfId="1452" priority="771" operator="equal">
      <formula>"Baja"</formula>
    </cfRule>
    <cfRule type="cellIs" dxfId="1451" priority="772" operator="equal">
      <formula>"Muy Baja"</formula>
    </cfRule>
  </conditionalFormatting>
  <conditionalFormatting sqref="AB54">
    <cfRule type="cellIs" dxfId="1450" priority="763" operator="equal">
      <formula>"Catastrófico"</formula>
    </cfRule>
    <cfRule type="cellIs" dxfId="1449" priority="764" operator="equal">
      <formula>"Mayor"</formula>
    </cfRule>
    <cfRule type="cellIs" dxfId="1448" priority="765" operator="equal">
      <formula>"Moderado"</formula>
    </cfRule>
    <cfRule type="cellIs" dxfId="1447" priority="766" operator="equal">
      <formula>"Menor"</formula>
    </cfRule>
    <cfRule type="cellIs" dxfId="1446" priority="767" operator="equal">
      <formula>"Leve"</formula>
    </cfRule>
  </conditionalFormatting>
  <conditionalFormatting sqref="K58">
    <cfRule type="containsText" dxfId="1445" priority="631" operator="containsText" text="❌">
      <formula>NOT(ISERROR(SEARCH("❌",K58)))</formula>
    </cfRule>
  </conditionalFormatting>
  <conditionalFormatting sqref="Z57">
    <cfRule type="cellIs" dxfId="1444" priority="655" operator="equal">
      <formula>"Muy Alta"</formula>
    </cfRule>
    <cfRule type="cellIs" dxfId="1443" priority="656" operator="equal">
      <formula>"Alta"</formula>
    </cfRule>
    <cfRule type="cellIs" dxfId="1442" priority="657" operator="equal">
      <formula>"Media"</formula>
    </cfRule>
    <cfRule type="cellIs" dxfId="1441" priority="658" operator="equal">
      <formula>"Baja"</formula>
    </cfRule>
    <cfRule type="cellIs" dxfId="1440" priority="659" operator="equal">
      <formula>"Muy Baja"</formula>
    </cfRule>
  </conditionalFormatting>
  <conditionalFormatting sqref="AB57">
    <cfRule type="cellIs" dxfId="1439" priority="650" operator="equal">
      <formula>"Catastrófico"</formula>
    </cfRule>
    <cfRule type="cellIs" dxfId="1438" priority="651" operator="equal">
      <formula>"Mayor"</formula>
    </cfRule>
    <cfRule type="cellIs" dxfId="1437" priority="652" operator="equal">
      <formula>"Moderado"</formula>
    </cfRule>
    <cfRule type="cellIs" dxfId="1436" priority="653" operator="equal">
      <formula>"Menor"</formula>
    </cfRule>
    <cfRule type="cellIs" dxfId="1435" priority="654" operator="equal">
      <formula>"Leve"</formula>
    </cfRule>
  </conditionalFormatting>
  <conditionalFormatting sqref="AD57">
    <cfRule type="cellIs" dxfId="1434" priority="646" operator="equal">
      <formula>"Extremo"</formula>
    </cfRule>
    <cfRule type="cellIs" dxfId="1433" priority="647" operator="equal">
      <formula>"Alto"</formula>
    </cfRule>
    <cfRule type="cellIs" dxfId="1432" priority="648" operator="equal">
      <formula>"Moderado"</formula>
    </cfRule>
    <cfRule type="cellIs" dxfId="1431" priority="649" operator="equal">
      <formula>"Bajo"</formula>
    </cfRule>
  </conditionalFormatting>
  <conditionalFormatting sqref="AD56">
    <cfRule type="cellIs" dxfId="1430" priority="632" operator="equal">
      <formula>"Extremo"</formula>
    </cfRule>
    <cfRule type="cellIs" dxfId="1429" priority="633" operator="equal">
      <formula>"Alto"</formula>
    </cfRule>
    <cfRule type="cellIs" dxfId="1428" priority="634" operator="equal">
      <formula>"Moderado"</formula>
    </cfRule>
    <cfRule type="cellIs" dxfId="1427" priority="635" operator="equal">
      <formula>"Bajo"</formula>
    </cfRule>
  </conditionalFormatting>
  <conditionalFormatting sqref="L60">
    <cfRule type="cellIs" dxfId="1426" priority="754" operator="equal">
      <formula>"Catastrófico"</formula>
    </cfRule>
    <cfRule type="cellIs" dxfId="1425" priority="755" operator="equal">
      <formula>"Mayor"</formula>
    </cfRule>
    <cfRule type="cellIs" dxfId="1424" priority="756" operator="equal">
      <formula>"Moderado"</formula>
    </cfRule>
    <cfRule type="cellIs" dxfId="1423" priority="757" operator="equal">
      <formula>"Menor"</formula>
    </cfRule>
    <cfRule type="cellIs" dxfId="1422" priority="758" operator="equal">
      <formula>"Leve"</formula>
    </cfRule>
  </conditionalFormatting>
  <conditionalFormatting sqref="H60">
    <cfRule type="cellIs" dxfId="1421" priority="749" operator="equal">
      <formula>"Muy Alta"</formula>
    </cfRule>
    <cfRule type="cellIs" dxfId="1420" priority="750" operator="equal">
      <formula>"Alta"</formula>
    </cfRule>
    <cfRule type="cellIs" dxfId="1419" priority="751" operator="equal">
      <formula>"Media"</formula>
    </cfRule>
    <cfRule type="cellIs" dxfId="1418" priority="752" operator="equal">
      <formula>"Baja"</formula>
    </cfRule>
    <cfRule type="cellIs" dxfId="1417" priority="753" operator="equal">
      <formula>"Muy Baja"</formula>
    </cfRule>
  </conditionalFormatting>
  <conditionalFormatting sqref="N60">
    <cfRule type="cellIs" dxfId="1416" priority="745" operator="equal">
      <formula>"Extremo"</formula>
    </cfRule>
    <cfRule type="cellIs" dxfId="1415" priority="746" operator="equal">
      <formula>"Alto"</formula>
    </cfRule>
    <cfRule type="cellIs" dxfId="1414" priority="747" operator="equal">
      <formula>"Moderado"</formula>
    </cfRule>
    <cfRule type="cellIs" dxfId="1413" priority="748" operator="equal">
      <formula>"Bajo"</formula>
    </cfRule>
  </conditionalFormatting>
  <conditionalFormatting sqref="Z61">
    <cfRule type="cellIs" dxfId="1412" priority="740" operator="equal">
      <formula>"Muy Alta"</formula>
    </cfRule>
    <cfRule type="cellIs" dxfId="1411" priority="741" operator="equal">
      <formula>"Alta"</formula>
    </cfRule>
    <cfRule type="cellIs" dxfId="1410" priority="742" operator="equal">
      <formula>"Media"</formula>
    </cfRule>
    <cfRule type="cellIs" dxfId="1409" priority="743" operator="equal">
      <formula>"Baja"</formula>
    </cfRule>
    <cfRule type="cellIs" dxfId="1408" priority="744" operator="equal">
      <formula>"Muy Baja"</formula>
    </cfRule>
  </conditionalFormatting>
  <conditionalFormatting sqref="AB61">
    <cfRule type="cellIs" dxfId="1407" priority="735" operator="equal">
      <formula>"Catastrófico"</formula>
    </cfRule>
    <cfRule type="cellIs" dxfId="1406" priority="736" operator="equal">
      <formula>"Mayor"</formula>
    </cfRule>
    <cfRule type="cellIs" dxfId="1405" priority="737" operator="equal">
      <formula>"Moderado"</formula>
    </cfRule>
    <cfRule type="cellIs" dxfId="1404" priority="738" operator="equal">
      <formula>"Menor"</formula>
    </cfRule>
    <cfRule type="cellIs" dxfId="1403" priority="739" operator="equal">
      <formula>"Leve"</formula>
    </cfRule>
  </conditionalFormatting>
  <conditionalFormatting sqref="AD61">
    <cfRule type="cellIs" dxfId="1402" priority="731" operator="equal">
      <formula>"Extremo"</formula>
    </cfRule>
    <cfRule type="cellIs" dxfId="1401" priority="732" operator="equal">
      <formula>"Alto"</formula>
    </cfRule>
    <cfRule type="cellIs" dxfId="1400" priority="733" operator="equal">
      <formula>"Moderado"</formula>
    </cfRule>
    <cfRule type="cellIs" dxfId="1399" priority="734" operator="equal">
      <formula>"Bajo"</formula>
    </cfRule>
  </conditionalFormatting>
  <conditionalFormatting sqref="Z60">
    <cfRule type="cellIs" dxfId="1398" priority="726" operator="equal">
      <formula>"Muy Alta"</formula>
    </cfRule>
    <cfRule type="cellIs" dxfId="1397" priority="727" operator="equal">
      <formula>"Alta"</formula>
    </cfRule>
    <cfRule type="cellIs" dxfId="1396" priority="728" operator="equal">
      <formula>"Media"</formula>
    </cfRule>
    <cfRule type="cellIs" dxfId="1395" priority="729" operator="equal">
      <formula>"Baja"</formula>
    </cfRule>
    <cfRule type="cellIs" dxfId="1394" priority="730" operator="equal">
      <formula>"Muy Baja"</formula>
    </cfRule>
  </conditionalFormatting>
  <conditionalFormatting sqref="AB60">
    <cfRule type="cellIs" dxfId="1393" priority="721" operator="equal">
      <formula>"Catastrófico"</formula>
    </cfRule>
    <cfRule type="cellIs" dxfId="1392" priority="722" operator="equal">
      <formula>"Mayor"</formula>
    </cfRule>
    <cfRule type="cellIs" dxfId="1391" priority="723" operator="equal">
      <formula>"Moderado"</formula>
    </cfRule>
    <cfRule type="cellIs" dxfId="1390" priority="724" operator="equal">
      <formula>"Menor"</formula>
    </cfRule>
    <cfRule type="cellIs" dxfId="1389" priority="725" operator="equal">
      <formula>"Leve"</formula>
    </cfRule>
  </conditionalFormatting>
  <conditionalFormatting sqref="AD60">
    <cfRule type="cellIs" dxfId="1388" priority="717" operator="equal">
      <formula>"Extremo"</formula>
    </cfRule>
    <cfRule type="cellIs" dxfId="1387" priority="718" operator="equal">
      <formula>"Alto"</formula>
    </cfRule>
    <cfRule type="cellIs" dxfId="1386" priority="719" operator="equal">
      <formula>"Moderado"</formula>
    </cfRule>
    <cfRule type="cellIs" dxfId="1385" priority="720" operator="equal">
      <formula>"Bajo"</formula>
    </cfRule>
  </conditionalFormatting>
  <conditionalFormatting sqref="L58">
    <cfRule type="cellIs" dxfId="1384" priority="712" operator="equal">
      <formula>"Catastrófico"</formula>
    </cfRule>
    <cfRule type="cellIs" dxfId="1383" priority="713" operator="equal">
      <formula>"Mayor"</formula>
    </cfRule>
    <cfRule type="cellIs" dxfId="1382" priority="714" operator="equal">
      <formula>"Moderado"</formula>
    </cfRule>
    <cfRule type="cellIs" dxfId="1381" priority="715" operator="equal">
      <formula>"Menor"</formula>
    </cfRule>
    <cfRule type="cellIs" dxfId="1380" priority="716" operator="equal">
      <formula>"Leve"</formula>
    </cfRule>
  </conditionalFormatting>
  <conditionalFormatting sqref="H58">
    <cfRule type="cellIs" dxfId="1379" priority="707" operator="equal">
      <formula>"Muy Alta"</formula>
    </cfRule>
    <cfRule type="cellIs" dxfId="1378" priority="708" operator="equal">
      <formula>"Alta"</formula>
    </cfRule>
    <cfRule type="cellIs" dxfId="1377" priority="709" operator="equal">
      <formula>"Media"</formula>
    </cfRule>
    <cfRule type="cellIs" dxfId="1376" priority="710" operator="equal">
      <formula>"Baja"</formula>
    </cfRule>
    <cfRule type="cellIs" dxfId="1375" priority="711" operator="equal">
      <formula>"Muy Baja"</formula>
    </cfRule>
  </conditionalFormatting>
  <conditionalFormatting sqref="N58">
    <cfRule type="cellIs" dxfId="1374" priority="703" operator="equal">
      <formula>"Extremo"</formula>
    </cfRule>
    <cfRule type="cellIs" dxfId="1373" priority="704" operator="equal">
      <formula>"Alto"</formula>
    </cfRule>
    <cfRule type="cellIs" dxfId="1372" priority="705" operator="equal">
      <formula>"Moderado"</formula>
    </cfRule>
    <cfRule type="cellIs" dxfId="1371" priority="706" operator="equal">
      <formula>"Bajo"</formula>
    </cfRule>
  </conditionalFormatting>
  <conditionalFormatting sqref="Z59">
    <cfRule type="cellIs" dxfId="1370" priority="698" operator="equal">
      <formula>"Muy Alta"</formula>
    </cfRule>
    <cfRule type="cellIs" dxfId="1369" priority="699" operator="equal">
      <formula>"Alta"</formula>
    </cfRule>
    <cfRule type="cellIs" dxfId="1368" priority="700" operator="equal">
      <formula>"Media"</formula>
    </cfRule>
    <cfRule type="cellIs" dxfId="1367" priority="701" operator="equal">
      <formula>"Baja"</formula>
    </cfRule>
    <cfRule type="cellIs" dxfId="1366" priority="702" operator="equal">
      <formula>"Muy Baja"</formula>
    </cfRule>
  </conditionalFormatting>
  <conditionalFormatting sqref="AB59">
    <cfRule type="cellIs" dxfId="1365" priority="693" operator="equal">
      <formula>"Catastrófico"</formula>
    </cfRule>
    <cfRule type="cellIs" dxfId="1364" priority="694" operator="equal">
      <formula>"Mayor"</formula>
    </cfRule>
    <cfRule type="cellIs" dxfId="1363" priority="695" operator="equal">
      <formula>"Moderado"</formula>
    </cfRule>
    <cfRule type="cellIs" dxfId="1362" priority="696" operator="equal">
      <formula>"Menor"</formula>
    </cfRule>
    <cfRule type="cellIs" dxfId="1361" priority="697" operator="equal">
      <formula>"Leve"</formula>
    </cfRule>
  </conditionalFormatting>
  <conditionalFormatting sqref="AD59">
    <cfRule type="cellIs" dxfId="1360" priority="689" operator="equal">
      <formula>"Extremo"</formula>
    </cfRule>
    <cfRule type="cellIs" dxfId="1359" priority="690" operator="equal">
      <formula>"Alto"</formula>
    </cfRule>
    <cfRule type="cellIs" dxfId="1358" priority="691" operator="equal">
      <formula>"Moderado"</formula>
    </cfRule>
    <cfRule type="cellIs" dxfId="1357" priority="692" operator="equal">
      <formula>"Bajo"</formula>
    </cfRule>
  </conditionalFormatting>
  <conditionalFormatting sqref="Z58">
    <cfRule type="cellIs" dxfId="1356" priority="684" operator="equal">
      <formula>"Muy Alta"</formula>
    </cfRule>
    <cfRule type="cellIs" dxfId="1355" priority="685" operator="equal">
      <formula>"Alta"</formula>
    </cfRule>
    <cfRule type="cellIs" dxfId="1354" priority="686" operator="equal">
      <formula>"Media"</formula>
    </cfRule>
    <cfRule type="cellIs" dxfId="1353" priority="687" operator="equal">
      <formula>"Baja"</formula>
    </cfRule>
    <cfRule type="cellIs" dxfId="1352" priority="688" operator="equal">
      <formula>"Muy Baja"</formula>
    </cfRule>
  </conditionalFormatting>
  <conditionalFormatting sqref="AB58">
    <cfRule type="cellIs" dxfId="1351" priority="679" operator="equal">
      <formula>"Catastrófico"</formula>
    </cfRule>
    <cfRule type="cellIs" dxfId="1350" priority="680" operator="equal">
      <formula>"Mayor"</formula>
    </cfRule>
    <cfRule type="cellIs" dxfId="1349" priority="681" operator="equal">
      <formula>"Moderado"</formula>
    </cfRule>
    <cfRule type="cellIs" dxfId="1348" priority="682" operator="equal">
      <formula>"Menor"</formula>
    </cfRule>
    <cfRule type="cellIs" dxfId="1347" priority="683" operator="equal">
      <formula>"Leve"</formula>
    </cfRule>
  </conditionalFormatting>
  <conditionalFormatting sqref="AD58">
    <cfRule type="cellIs" dxfId="1346" priority="675" operator="equal">
      <formula>"Extremo"</formula>
    </cfRule>
    <cfRule type="cellIs" dxfId="1345" priority="676" operator="equal">
      <formula>"Alto"</formula>
    </cfRule>
    <cfRule type="cellIs" dxfId="1344" priority="677" operator="equal">
      <formula>"Moderado"</formula>
    </cfRule>
    <cfRule type="cellIs" dxfId="1343" priority="678" operator="equal">
      <formula>"Bajo"</formula>
    </cfRule>
  </conditionalFormatting>
  <conditionalFormatting sqref="L56">
    <cfRule type="cellIs" dxfId="1342" priority="670" operator="equal">
      <formula>"Catastrófico"</formula>
    </cfRule>
    <cfRule type="cellIs" dxfId="1341" priority="671" operator="equal">
      <formula>"Mayor"</formula>
    </cfRule>
    <cfRule type="cellIs" dxfId="1340" priority="672" operator="equal">
      <formula>"Moderado"</formula>
    </cfRule>
    <cfRule type="cellIs" dxfId="1339" priority="673" operator="equal">
      <formula>"Menor"</formula>
    </cfRule>
    <cfRule type="cellIs" dxfId="1338" priority="674" operator="equal">
      <formula>"Leve"</formula>
    </cfRule>
  </conditionalFormatting>
  <conditionalFormatting sqref="H56">
    <cfRule type="cellIs" dxfId="1337" priority="665" operator="equal">
      <formula>"Muy Alta"</formula>
    </cfRule>
    <cfRule type="cellIs" dxfId="1336" priority="666" operator="equal">
      <formula>"Alta"</formula>
    </cfRule>
    <cfRule type="cellIs" dxfId="1335" priority="667" operator="equal">
      <formula>"Media"</formula>
    </cfRule>
    <cfRule type="cellIs" dxfId="1334" priority="668" operator="equal">
      <formula>"Baja"</formula>
    </cfRule>
    <cfRule type="cellIs" dxfId="1333" priority="669" operator="equal">
      <formula>"Muy Baja"</formula>
    </cfRule>
  </conditionalFormatting>
  <conditionalFormatting sqref="N56">
    <cfRule type="cellIs" dxfId="1332" priority="661" operator="equal">
      <formula>"Extremo"</formula>
    </cfRule>
    <cfRule type="cellIs" dxfId="1331" priority="662" operator="equal">
      <formula>"Alto"</formula>
    </cfRule>
    <cfRule type="cellIs" dxfId="1330" priority="663" operator="equal">
      <formula>"Moderado"</formula>
    </cfRule>
    <cfRule type="cellIs" dxfId="1329" priority="664" operator="equal">
      <formula>"Bajo"</formula>
    </cfRule>
  </conditionalFormatting>
  <conditionalFormatting sqref="K56">
    <cfRule type="containsText" dxfId="1328" priority="660" operator="containsText" text="❌">
      <formula>NOT(ISERROR(SEARCH("❌",K56)))</formula>
    </cfRule>
  </conditionalFormatting>
  <conditionalFormatting sqref="Z56">
    <cfRule type="cellIs" dxfId="1327" priority="641" operator="equal">
      <formula>"Muy Alta"</formula>
    </cfRule>
    <cfRule type="cellIs" dxfId="1326" priority="642" operator="equal">
      <formula>"Alta"</formula>
    </cfRule>
    <cfRule type="cellIs" dxfId="1325" priority="643" operator="equal">
      <formula>"Media"</formula>
    </cfRule>
    <cfRule type="cellIs" dxfId="1324" priority="644" operator="equal">
      <formula>"Baja"</formula>
    </cfRule>
    <cfRule type="cellIs" dxfId="1323" priority="645" operator="equal">
      <formula>"Muy Baja"</formula>
    </cfRule>
  </conditionalFormatting>
  <conditionalFormatting sqref="AB56">
    <cfRule type="cellIs" dxfId="1322" priority="636" operator="equal">
      <formula>"Catastrófico"</formula>
    </cfRule>
    <cfRule type="cellIs" dxfId="1321" priority="637" operator="equal">
      <formula>"Mayor"</formula>
    </cfRule>
    <cfRule type="cellIs" dxfId="1320" priority="638" operator="equal">
      <formula>"Moderado"</formula>
    </cfRule>
    <cfRule type="cellIs" dxfId="1319" priority="639" operator="equal">
      <formula>"Menor"</formula>
    </cfRule>
    <cfRule type="cellIs" dxfId="1318" priority="640" operator="equal">
      <formula>"Leve"</formula>
    </cfRule>
  </conditionalFormatting>
  <conditionalFormatting sqref="Z63">
    <cfRule type="cellIs" dxfId="1317" priority="555" operator="equal">
      <formula>"Muy Alta"</formula>
    </cfRule>
    <cfRule type="cellIs" dxfId="1316" priority="556" operator="equal">
      <formula>"Alta"</formula>
    </cfRule>
    <cfRule type="cellIs" dxfId="1315" priority="557" operator="equal">
      <formula>"Media"</formula>
    </cfRule>
    <cfRule type="cellIs" dxfId="1314" priority="558" operator="equal">
      <formula>"Baja"</formula>
    </cfRule>
    <cfRule type="cellIs" dxfId="1313" priority="559" operator="equal">
      <formula>"Muy Baja"</formula>
    </cfRule>
  </conditionalFormatting>
  <conditionalFormatting sqref="AB63">
    <cfRule type="cellIs" dxfId="1312" priority="550" operator="equal">
      <formula>"Catastrófico"</formula>
    </cfRule>
    <cfRule type="cellIs" dxfId="1311" priority="551" operator="equal">
      <formula>"Mayor"</formula>
    </cfRule>
    <cfRule type="cellIs" dxfId="1310" priority="552" operator="equal">
      <formula>"Moderado"</formula>
    </cfRule>
    <cfRule type="cellIs" dxfId="1309" priority="553" operator="equal">
      <formula>"Menor"</formula>
    </cfRule>
    <cfRule type="cellIs" dxfId="1308" priority="554" operator="equal">
      <formula>"Leve"</formula>
    </cfRule>
  </conditionalFormatting>
  <conditionalFormatting sqref="AD63">
    <cfRule type="cellIs" dxfId="1307" priority="546" operator="equal">
      <formula>"Extremo"</formula>
    </cfRule>
    <cfRule type="cellIs" dxfId="1306" priority="547" operator="equal">
      <formula>"Alto"</formula>
    </cfRule>
    <cfRule type="cellIs" dxfId="1305" priority="548" operator="equal">
      <formula>"Moderado"</formula>
    </cfRule>
    <cfRule type="cellIs" dxfId="1304" priority="549" operator="equal">
      <formula>"Bajo"</formula>
    </cfRule>
  </conditionalFormatting>
  <conditionalFormatting sqref="AD62">
    <cfRule type="cellIs" dxfId="1303" priority="532" operator="equal">
      <formula>"Extremo"</formula>
    </cfRule>
    <cfRule type="cellIs" dxfId="1302" priority="533" operator="equal">
      <formula>"Alto"</formula>
    </cfRule>
    <cfRule type="cellIs" dxfId="1301" priority="534" operator="equal">
      <formula>"Moderado"</formula>
    </cfRule>
    <cfRule type="cellIs" dxfId="1300" priority="535" operator="equal">
      <formula>"Bajo"</formula>
    </cfRule>
  </conditionalFormatting>
  <conditionalFormatting sqref="L65">
    <cfRule type="cellIs" dxfId="1299" priority="626" operator="equal">
      <formula>"Catastrófico"</formula>
    </cfRule>
    <cfRule type="cellIs" dxfId="1298" priority="627" operator="equal">
      <formula>"Mayor"</formula>
    </cfRule>
    <cfRule type="cellIs" dxfId="1297" priority="628" operator="equal">
      <formula>"Moderado"</formula>
    </cfRule>
    <cfRule type="cellIs" dxfId="1296" priority="629" operator="equal">
      <formula>"Menor"</formula>
    </cfRule>
    <cfRule type="cellIs" dxfId="1295" priority="630" operator="equal">
      <formula>"Leve"</formula>
    </cfRule>
  </conditionalFormatting>
  <conditionalFormatting sqref="H65">
    <cfRule type="cellIs" dxfId="1294" priority="621" operator="equal">
      <formula>"Muy Alta"</formula>
    </cfRule>
    <cfRule type="cellIs" dxfId="1293" priority="622" operator="equal">
      <formula>"Alta"</formula>
    </cfRule>
    <cfRule type="cellIs" dxfId="1292" priority="623" operator="equal">
      <formula>"Media"</formula>
    </cfRule>
    <cfRule type="cellIs" dxfId="1291" priority="624" operator="equal">
      <formula>"Baja"</formula>
    </cfRule>
    <cfRule type="cellIs" dxfId="1290" priority="625" operator="equal">
      <formula>"Muy Baja"</formula>
    </cfRule>
  </conditionalFormatting>
  <conditionalFormatting sqref="N65">
    <cfRule type="cellIs" dxfId="1289" priority="617" operator="equal">
      <formula>"Extremo"</formula>
    </cfRule>
    <cfRule type="cellIs" dxfId="1288" priority="618" operator="equal">
      <formula>"Alto"</formula>
    </cfRule>
    <cfRule type="cellIs" dxfId="1287" priority="619" operator="equal">
      <formula>"Moderado"</formula>
    </cfRule>
    <cfRule type="cellIs" dxfId="1286" priority="620" operator="equal">
      <formula>"Bajo"</formula>
    </cfRule>
  </conditionalFormatting>
  <conditionalFormatting sqref="Z65">
    <cfRule type="cellIs" dxfId="1285" priority="612" operator="equal">
      <formula>"Muy Alta"</formula>
    </cfRule>
    <cfRule type="cellIs" dxfId="1284" priority="613" operator="equal">
      <formula>"Alta"</formula>
    </cfRule>
    <cfRule type="cellIs" dxfId="1283" priority="614" operator="equal">
      <formula>"Media"</formula>
    </cfRule>
    <cfRule type="cellIs" dxfId="1282" priority="615" operator="equal">
      <formula>"Baja"</formula>
    </cfRule>
    <cfRule type="cellIs" dxfId="1281" priority="616" operator="equal">
      <formula>"Muy Baja"</formula>
    </cfRule>
  </conditionalFormatting>
  <conditionalFormatting sqref="AB65">
    <cfRule type="cellIs" dxfId="1280" priority="607" operator="equal">
      <formula>"Catastrófico"</formula>
    </cfRule>
    <cfRule type="cellIs" dxfId="1279" priority="608" operator="equal">
      <formula>"Mayor"</formula>
    </cfRule>
    <cfRule type="cellIs" dxfId="1278" priority="609" operator="equal">
      <formula>"Moderado"</formula>
    </cfRule>
    <cfRule type="cellIs" dxfId="1277" priority="610" operator="equal">
      <formula>"Menor"</formula>
    </cfRule>
    <cfRule type="cellIs" dxfId="1276" priority="611" operator="equal">
      <formula>"Leve"</formula>
    </cfRule>
  </conditionalFormatting>
  <conditionalFormatting sqref="AD65">
    <cfRule type="cellIs" dxfId="1275" priority="603" operator="equal">
      <formula>"Extremo"</formula>
    </cfRule>
    <cfRule type="cellIs" dxfId="1274" priority="604" operator="equal">
      <formula>"Alto"</formula>
    </cfRule>
    <cfRule type="cellIs" dxfId="1273" priority="605" operator="equal">
      <formula>"Moderado"</formula>
    </cfRule>
    <cfRule type="cellIs" dxfId="1272" priority="606" operator="equal">
      <formula>"Bajo"</formula>
    </cfRule>
  </conditionalFormatting>
  <conditionalFormatting sqref="L64">
    <cfRule type="cellIs" dxfId="1271" priority="598" operator="equal">
      <formula>"Catastrófico"</formula>
    </cfRule>
    <cfRule type="cellIs" dxfId="1270" priority="599" operator="equal">
      <formula>"Mayor"</formula>
    </cfRule>
    <cfRule type="cellIs" dxfId="1269" priority="600" operator="equal">
      <formula>"Moderado"</formula>
    </cfRule>
    <cfRule type="cellIs" dxfId="1268" priority="601" operator="equal">
      <formula>"Menor"</formula>
    </cfRule>
    <cfRule type="cellIs" dxfId="1267" priority="602" operator="equal">
      <formula>"Leve"</formula>
    </cfRule>
  </conditionalFormatting>
  <conditionalFormatting sqref="H64">
    <cfRule type="cellIs" dxfId="1266" priority="593" operator="equal">
      <formula>"Muy Alta"</formula>
    </cfRule>
    <cfRule type="cellIs" dxfId="1265" priority="594" operator="equal">
      <formula>"Alta"</formula>
    </cfRule>
    <cfRule type="cellIs" dxfId="1264" priority="595" operator="equal">
      <formula>"Media"</formula>
    </cfRule>
    <cfRule type="cellIs" dxfId="1263" priority="596" operator="equal">
      <formula>"Baja"</formula>
    </cfRule>
    <cfRule type="cellIs" dxfId="1262" priority="597" operator="equal">
      <formula>"Muy Baja"</formula>
    </cfRule>
  </conditionalFormatting>
  <conditionalFormatting sqref="N64">
    <cfRule type="cellIs" dxfId="1261" priority="589" operator="equal">
      <formula>"Extremo"</formula>
    </cfRule>
    <cfRule type="cellIs" dxfId="1260" priority="590" operator="equal">
      <formula>"Alto"</formula>
    </cfRule>
    <cfRule type="cellIs" dxfId="1259" priority="591" operator="equal">
      <formula>"Moderado"</formula>
    </cfRule>
    <cfRule type="cellIs" dxfId="1258" priority="592" operator="equal">
      <formula>"Bajo"</formula>
    </cfRule>
  </conditionalFormatting>
  <conditionalFormatting sqref="Z64">
    <cfRule type="cellIs" dxfId="1257" priority="584" operator="equal">
      <formula>"Muy Alta"</formula>
    </cfRule>
    <cfRule type="cellIs" dxfId="1256" priority="585" operator="equal">
      <formula>"Alta"</formula>
    </cfRule>
    <cfRule type="cellIs" dxfId="1255" priority="586" operator="equal">
      <formula>"Media"</formula>
    </cfRule>
    <cfRule type="cellIs" dxfId="1254" priority="587" operator="equal">
      <formula>"Baja"</formula>
    </cfRule>
    <cfRule type="cellIs" dxfId="1253" priority="588" operator="equal">
      <formula>"Muy Baja"</formula>
    </cfRule>
  </conditionalFormatting>
  <conditionalFormatting sqref="AB64">
    <cfRule type="cellIs" dxfId="1252" priority="579" operator="equal">
      <formula>"Catastrófico"</formula>
    </cfRule>
    <cfRule type="cellIs" dxfId="1251" priority="580" operator="equal">
      <formula>"Mayor"</formula>
    </cfRule>
    <cfRule type="cellIs" dxfId="1250" priority="581" operator="equal">
      <formula>"Moderado"</formula>
    </cfRule>
    <cfRule type="cellIs" dxfId="1249" priority="582" operator="equal">
      <formula>"Menor"</formula>
    </cfRule>
    <cfRule type="cellIs" dxfId="1248" priority="583" operator="equal">
      <formula>"Leve"</formula>
    </cfRule>
  </conditionalFormatting>
  <conditionalFormatting sqref="AD64">
    <cfRule type="cellIs" dxfId="1247" priority="575" operator="equal">
      <formula>"Extremo"</formula>
    </cfRule>
    <cfRule type="cellIs" dxfId="1246" priority="576" operator="equal">
      <formula>"Alto"</formula>
    </cfRule>
    <cfRule type="cellIs" dxfId="1245" priority="577" operator="equal">
      <formula>"Moderado"</formula>
    </cfRule>
    <cfRule type="cellIs" dxfId="1244" priority="578" operator="equal">
      <formula>"Bajo"</formula>
    </cfRule>
  </conditionalFormatting>
  <conditionalFormatting sqref="L62">
    <cfRule type="cellIs" dxfId="1243" priority="570" operator="equal">
      <formula>"Catastrófico"</formula>
    </cfRule>
    <cfRule type="cellIs" dxfId="1242" priority="571" operator="equal">
      <formula>"Mayor"</formula>
    </cfRule>
    <cfRule type="cellIs" dxfId="1241" priority="572" operator="equal">
      <formula>"Moderado"</formula>
    </cfRule>
    <cfRule type="cellIs" dxfId="1240" priority="573" operator="equal">
      <formula>"Menor"</formula>
    </cfRule>
    <cfRule type="cellIs" dxfId="1239" priority="574" operator="equal">
      <formula>"Leve"</formula>
    </cfRule>
  </conditionalFormatting>
  <conditionalFormatting sqref="H62">
    <cfRule type="cellIs" dxfId="1238" priority="565" operator="equal">
      <formula>"Muy Alta"</formula>
    </cfRule>
    <cfRule type="cellIs" dxfId="1237" priority="566" operator="equal">
      <formula>"Alta"</formula>
    </cfRule>
    <cfRule type="cellIs" dxfId="1236" priority="567" operator="equal">
      <formula>"Media"</formula>
    </cfRule>
    <cfRule type="cellIs" dxfId="1235" priority="568" operator="equal">
      <formula>"Baja"</formula>
    </cfRule>
    <cfRule type="cellIs" dxfId="1234" priority="569" operator="equal">
      <formula>"Muy Baja"</formula>
    </cfRule>
  </conditionalFormatting>
  <conditionalFormatting sqref="N62">
    <cfRule type="cellIs" dxfId="1233" priority="561" operator="equal">
      <formula>"Extremo"</formula>
    </cfRule>
    <cfRule type="cellIs" dxfId="1232" priority="562" operator="equal">
      <formula>"Alto"</formula>
    </cfRule>
    <cfRule type="cellIs" dxfId="1231" priority="563" operator="equal">
      <formula>"Moderado"</formula>
    </cfRule>
    <cfRule type="cellIs" dxfId="1230" priority="564" operator="equal">
      <formula>"Bajo"</formula>
    </cfRule>
  </conditionalFormatting>
  <conditionalFormatting sqref="K62">
    <cfRule type="containsText" dxfId="1229" priority="560" operator="containsText" text="❌">
      <formula>NOT(ISERROR(SEARCH("❌",K62)))</formula>
    </cfRule>
  </conditionalFormatting>
  <conditionalFormatting sqref="Z62">
    <cfRule type="cellIs" dxfId="1228" priority="541" operator="equal">
      <formula>"Muy Alta"</formula>
    </cfRule>
    <cfRule type="cellIs" dxfId="1227" priority="542" operator="equal">
      <formula>"Alta"</formula>
    </cfRule>
    <cfRule type="cellIs" dxfId="1226" priority="543" operator="equal">
      <formula>"Media"</formula>
    </cfRule>
    <cfRule type="cellIs" dxfId="1225" priority="544" operator="equal">
      <formula>"Baja"</formula>
    </cfRule>
    <cfRule type="cellIs" dxfId="1224" priority="545" operator="equal">
      <formula>"Muy Baja"</formula>
    </cfRule>
  </conditionalFormatting>
  <conditionalFormatting sqref="AB62">
    <cfRule type="cellIs" dxfId="1223" priority="536" operator="equal">
      <formula>"Catastrófico"</formula>
    </cfRule>
    <cfRule type="cellIs" dxfId="1222" priority="537" operator="equal">
      <formula>"Mayor"</formula>
    </cfRule>
    <cfRule type="cellIs" dxfId="1221" priority="538" operator="equal">
      <formula>"Moderado"</formula>
    </cfRule>
    <cfRule type="cellIs" dxfId="1220" priority="539" operator="equal">
      <formula>"Menor"</formula>
    </cfRule>
    <cfRule type="cellIs" dxfId="1219" priority="540" operator="equal">
      <formula>"Leve"</formula>
    </cfRule>
  </conditionalFormatting>
  <conditionalFormatting sqref="K64">
    <cfRule type="containsText" dxfId="1218" priority="531" operator="containsText" text="❌">
      <formula>NOT(ISERROR(SEARCH("❌",K64)))</formula>
    </cfRule>
  </conditionalFormatting>
  <conditionalFormatting sqref="Z67">
    <cfRule type="cellIs" dxfId="1217" priority="483" operator="equal">
      <formula>"Muy Alta"</formula>
    </cfRule>
    <cfRule type="cellIs" dxfId="1216" priority="484" operator="equal">
      <formula>"Alta"</formula>
    </cfRule>
    <cfRule type="cellIs" dxfId="1215" priority="485" operator="equal">
      <formula>"Media"</formula>
    </cfRule>
    <cfRule type="cellIs" dxfId="1214" priority="486" operator="equal">
      <formula>"Baja"</formula>
    </cfRule>
    <cfRule type="cellIs" dxfId="1213" priority="487" operator="equal">
      <formula>"Muy Baja"</formula>
    </cfRule>
  </conditionalFormatting>
  <conditionalFormatting sqref="AB67">
    <cfRule type="cellIs" dxfId="1212" priority="478" operator="equal">
      <formula>"Catastrófico"</formula>
    </cfRule>
    <cfRule type="cellIs" dxfId="1211" priority="479" operator="equal">
      <formula>"Mayor"</formula>
    </cfRule>
    <cfRule type="cellIs" dxfId="1210" priority="480" operator="equal">
      <formula>"Moderado"</formula>
    </cfRule>
    <cfRule type="cellIs" dxfId="1209" priority="481" operator="equal">
      <formula>"Menor"</formula>
    </cfRule>
    <cfRule type="cellIs" dxfId="1208" priority="482" operator="equal">
      <formula>"Leve"</formula>
    </cfRule>
  </conditionalFormatting>
  <conditionalFormatting sqref="AD67">
    <cfRule type="cellIs" dxfId="1207" priority="474" operator="equal">
      <formula>"Extremo"</formula>
    </cfRule>
    <cfRule type="cellIs" dxfId="1206" priority="475" operator="equal">
      <formula>"Alto"</formula>
    </cfRule>
    <cfRule type="cellIs" dxfId="1205" priority="476" operator="equal">
      <formula>"Moderado"</formula>
    </cfRule>
    <cfRule type="cellIs" dxfId="1204" priority="477" operator="equal">
      <formula>"Bajo"</formula>
    </cfRule>
  </conditionalFormatting>
  <conditionalFormatting sqref="AD66">
    <cfRule type="cellIs" dxfId="1203" priority="460" operator="equal">
      <formula>"Extremo"</formula>
    </cfRule>
    <cfRule type="cellIs" dxfId="1202" priority="461" operator="equal">
      <formula>"Alto"</formula>
    </cfRule>
    <cfRule type="cellIs" dxfId="1201" priority="462" operator="equal">
      <formula>"Moderado"</formula>
    </cfRule>
    <cfRule type="cellIs" dxfId="1200" priority="463" operator="equal">
      <formula>"Bajo"</formula>
    </cfRule>
  </conditionalFormatting>
  <conditionalFormatting sqref="L68">
    <cfRule type="cellIs" dxfId="1199" priority="526" operator="equal">
      <formula>"Catastrófico"</formula>
    </cfRule>
    <cfRule type="cellIs" dxfId="1198" priority="527" operator="equal">
      <formula>"Mayor"</formula>
    </cfRule>
    <cfRule type="cellIs" dxfId="1197" priority="528" operator="equal">
      <formula>"Moderado"</formula>
    </cfRule>
    <cfRule type="cellIs" dxfId="1196" priority="529" operator="equal">
      <formula>"Menor"</formula>
    </cfRule>
    <cfRule type="cellIs" dxfId="1195" priority="530" operator="equal">
      <formula>"Leve"</formula>
    </cfRule>
  </conditionalFormatting>
  <conditionalFormatting sqref="H68">
    <cfRule type="cellIs" dxfId="1194" priority="521" operator="equal">
      <formula>"Muy Alta"</formula>
    </cfRule>
    <cfRule type="cellIs" dxfId="1193" priority="522" operator="equal">
      <formula>"Alta"</formula>
    </cfRule>
    <cfRule type="cellIs" dxfId="1192" priority="523" operator="equal">
      <formula>"Media"</formula>
    </cfRule>
    <cfRule type="cellIs" dxfId="1191" priority="524" operator="equal">
      <formula>"Baja"</formula>
    </cfRule>
    <cfRule type="cellIs" dxfId="1190" priority="525" operator="equal">
      <formula>"Muy Baja"</formula>
    </cfRule>
  </conditionalFormatting>
  <conditionalFormatting sqref="N68">
    <cfRule type="cellIs" dxfId="1189" priority="517" operator="equal">
      <formula>"Extremo"</formula>
    </cfRule>
    <cfRule type="cellIs" dxfId="1188" priority="518" operator="equal">
      <formula>"Alto"</formula>
    </cfRule>
    <cfRule type="cellIs" dxfId="1187" priority="519" operator="equal">
      <formula>"Moderado"</formula>
    </cfRule>
    <cfRule type="cellIs" dxfId="1186" priority="520" operator="equal">
      <formula>"Bajo"</formula>
    </cfRule>
  </conditionalFormatting>
  <conditionalFormatting sqref="Z68">
    <cfRule type="cellIs" dxfId="1185" priority="512" operator="equal">
      <formula>"Muy Alta"</formula>
    </cfRule>
    <cfRule type="cellIs" dxfId="1184" priority="513" operator="equal">
      <formula>"Alta"</formula>
    </cfRule>
    <cfRule type="cellIs" dxfId="1183" priority="514" operator="equal">
      <formula>"Media"</formula>
    </cfRule>
    <cfRule type="cellIs" dxfId="1182" priority="515" operator="equal">
      <formula>"Baja"</formula>
    </cfRule>
    <cfRule type="cellIs" dxfId="1181" priority="516" operator="equal">
      <formula>"Muy Baja"</formula>
    </cfRule>
  </conditionalFormatting>
  <conditionalFormatting sqref="AB68">
    <cfRule type="cellIs" dxfId="1180" priority="507" operator="equal">
      <formula>"Catastrófico"</formula>
    </cfRule>
    <cfRule type="cellIs" dxfId="1179" priority="508" operator="equal">
      <formula>"Mayor"</formula>
    </cfRule>
    <cfRule type="cellIs" dxfId="1178" priority="509" operator="equal">
      <formula>"Moderado"</formula>
    </cfRule>
    <cfRule type="cellIs" dxfId="1177" priority="510" operator="equal">
      <formula>"Menor"</formula>
    </cfRule>
    <cfRule type="cellIs" dxfId="1176" priority="511" operator="equal">
      <formula>"Leve"</formula>
    </cfRule>
  </conditionalFormatting>
  <conditionalFormatting sqref="AD68">
    <cfRule type="cellIs" dxfId="1175" priority="503" operator="equal">
      <formula>"Extremo"</formula>
    </cfRule>
    <cfRule type="cellIs" dxfId="1174" priority="504" operator="equal">
      <formula>"Alto"</formula>
    </cfRule>
    <cfRule type="cellIs" dxfId="1173" priority="505" operator="equal">
      <formula>"Moderado"</formula>
    </cfRule>
    <cfRule type="cellIs" dxfId="1172" priority="506" operator="equal">
      <formula>"Bajo"</formula>
    </cfRule>
  </conditionalFormatting>
  <conditionalFormatting sqref="L66">
    <cfRule type="cellIs" dxfId="1171" priority="498" operator="equal">
      <formula>"Catastrófico"</formula>
    </cfRule>
    <cfRule type="cellIs" dxfId="1170" priority="499" operator="equal">
      <formula>"Mayor"</formula>
    </cfRule>
    <cfRule type="cellIs" dxfId="1169" priority="500" operator="equal">
      <formula>"Moderado"</formula>
    </cfRule>
    <cfRule type="cellIs" dxfId="1168" priority="501" operator="equal">
      <formula>"Menor"</formula>
    </cfRule>
    <cfRule type="cellIs" dxfId="1167" priority="502" operator="equal">
      <formula>"Leve"</formula>
    </cfRule>
  </conditionalFormatting>
  <conditionalFormatting sqref="H66">
    <cfRule type="cellIs" dxfId="1166" priority="493" operator="equal">
      <formula>"Muy Alta"</formula>
    </cfRule>
    <cfRule type="cellIs" dxfId="1165" priority="494" operator="equal">
      <formula>"Alta"</formula>
    </cfRule>
    <cfRule type="cellIs" dxfId="1164" priority="495" operator="equal">
      <formula>"Media"</formula>
    </cfRule>
    <cfRule type="cellIs" dxfId="1163" priority="496" operator="equal">
      <formula>"Baja"</formula>
    </cfRule>
    <cfRule type="cellIs" dxfId="1162" priority="497" operator="equal">
      <formula>"Muy Baja"</formula>
    </cfRule>
  </conditionalFormatting>
  <conditionalFormatting sqref="N66">
    <cfRule type="cellIs" dxfId="1161" priority="489" operator="equal">
      <formula>"Extremo"</formula>
    </cfRule>
    <cfRule type="cellIs" dxfId="1160" priority="490" operator="equal">
      <formula>"Alto"</formula>
    </cfRule>
    <cfRule type="cellIs" dxfId="1159" priority="491" operator="equal">
      <formula>"Moderado"</formula>
    </cfRule>
    <cfRule type="cellIs" dxfId="1158" priority="492" operator="equal">
      <formula>"Bajo"</formula>
    </cfRule>
  </conditionalFormatting>
  <conditionalFormatting sqref="K66">
    <cfRule type="containsText" dxfId="1157" priority="488" operator="containsText" text="❌">
      <formula>NOT(ISERROR(SEARCH("❌",K66)))</formula>
    </cfRule>
  </conditionalFormatting>
  <conditionalFormatting sqref="Z66">
    <cfRule type="cellIs" dxfId="1156" priority="469" operator="equal">
      <formula>"Muy Alta"</formula>
    </cfRule>
    <cfRule type="cellIs" dxfId="1155" priority="470" operator="equal">
      <formula>"Alta"</formula>
    </cfRule>
    <cfRule type="cellIs" dxfId="1154" priority="471" operator="equal">
      <formula>"Media"</formula>
    </cfRule>
    <cfRule type="cellIs" dxfId="1153" priority="472" operator="equal">
      <formula>"Baja"</formula>
    </cfRule>
    <cfRule type="cellIs" dxfId="1152" priority="473" operator="equal">
      <formula>"Muy Baja"</formula>
    </cfRule>
  </conditionalFormatting>
  <conditionalFormatting sqref="AB66">
    <cfRule type="cellIs" dxfId="1151" priority="464" operator="equal">
      <formula>"Catastrófico"</formula>
    </cfRule>
    <cfRule type="cellIs" dxfId="1150" priority="465" operator="equal">
      <formula>"Mayor"</formula>
    </cfRule>
    <cfRule type="cellIs" dxfId="1149" priority="466" operator="equal">
      <formula>"Moderado"</formula>
    </cfRule>
    <cfRule type="cellIs" dxfId="1148" priority="467" operator="equal">
      <formula>"Menor"</formula>
    </cfRule>
    <cfRule type="cellIs" dxfId="1147" priority="468" operator="equal">
      <formula>"Leve"</formula>
    </cfRule>
  </conditionalFormatting>
  <conditionalFormatting sqref="K68">
    <cfRule type="containsText" dxfId="1146" priority="459" operator="containsText" text="❌">
      <formula>NOT(ISERROR(SEARCH("❌",K68)))</formula>
    </cfRule>
  </conditionalFormatting>
  <conditionalFormatting sqref="AD13">
    <cfRule type="cellIs" dxfId="1145" priority="455" operator="equal">
      <formula>"Extremo"</formula>
    </cfRule>
    <cfRule type="cellIs" dxfId="1144" priority="456" operator="equal">
      <formula>"Alto"</formula>
    </cfRule>
    <cfRule type="cellIs" dxfId="1143" priority="457" operator="equal">
      <formula>"Moderado"</formula>
    </cfRule>
    <cfRule type="cellIs" dxfId="1142" priority="458" operator="equal">
      <formula>"Bajo"</formula>
    </cfRule>
  </conditionalFormatting>
  <conditionalFormatting sqref="AD14">
    <cfRule type="cellIs" dxfId="1141" priority="371" operator="equal">
      <formula>"Extremo"</formula>
    </cfRule>
    <cfRule type="cellIs" dxfId="1140" priority="372" operator="equal">
      <formula>"Alto"</formula>
    </cfRule>
    <cfRule type="cellIs" dxfId="1139" priority="373" operator="equal">
      <formula>"Moderado"</formula>
    </cfRule>
    <cfRule type="cellIs" dxfId="1138" priority="374" operator="equal">
      <formula>"Bajo"</formula>
    </cfRule>
  </conditionalFormatting>
  <conditionalFormatting sqref="L20">
    <cfRule type="cellIs" dxfId="1137" priority="450" operator="equal">
      <formula>"Catastrófico"</formula>
    </cfRule>
    <cfRule type="cellIs" dxfId="1136" priority="451" operator="equal">
      <formula>"Mayor"</formula>
    </cfRule>
    <cfRule type="cellIs" dxfId="1135" priority="452" operator="equal">
      <formula>"Moderado"</formula>
    </cfRule>
    <cfRule type="cellIs" dxfId="1134" priority="453" operator="equal">
      <formula>"Menor"</formula>
    </cfRule>
    <cfRule type="cellIs" dxfId="1133" priority="454" operator="equal">
      <formula>"Leve"</formula>
    </cfRule>
  </conditionalFormatting>
  <conditionalFormatting sqref="H20">
    <cfRule type="cellIs" dxfId="1132" priority="445" operator="equal">
      <formula>"Muy Alta"</formula>
    </cfRule>
    <cfRule type="cellIs" dxfId="1131" priority="446" operator="equal">
      <formula>"Alta"</formula>
    </cfRule>
    <cfRule type="cellIs" dxfId="1130" priority="447" operator="equal">
      <formula>"Media"</formula>
    </cfRule>
    <cfRule type="cellIs" dxfId="1129" priority="448" operator="equal">
      <formula>"Baja"</formula>
    </cfRule>
    <cfRule type="cellIs" dxfId="1128" priority="449" operator="equal">
      <formula>"Muy Baja"</formula>
    </cfRule>
  </conditionalFormatting>
  <conditionalFormatting sqref="N20">
    <cfRule type="cellIs" dxfId="1127" priority="441" operator="equal">
      <formula>"Extremo"</formula>
    </cfRule>
    <cfRule type="cellIs" dxfId="1126" priority="442" operator="equal">
      <formula>"Alto"</formula>
    </cfRule>
    <cfRule type="cellIs" dxfId="1125" priority="443" operator="equal">
      <formula>"Moderado"</formula>
    </cfRule>
    <cfRule type="cellIs" dxfId="1124" priority="444" operator="equal">
      <formula>"Bajo"</formula>
    </cfRule>
  </conditionalFormatting>
  <conditionalFormatting sqref="Z20">
    <cfRule type="cellIs" dxfId="1123" priority="436" operator="equal">
      <formula>"Muy Alta"</formula>
    </cfRule>
    <cfRule type="cellIs" dxfId="1122" priority="437" operator="equal">
      <formula>"Alta"</formula>
    </cfRule>
    <cfRule type="cellIs" dxfId="1121" priority="438" operator="equal">
      <formula>"Media"</formula>
    </cfRule>
    <cfRule type="cellIs" dxfId="1120" priority="439" operator="equal">
      <formula>"Baja"</formula>
    </cfRule>
    <cfRule type="cellIs" dxfId="1119" priority="440" operator="equal">
      <formula>"Muy Baja"</formula>
    </cfRule>
  </conditionalFormatting>
  <conditionalFormatting sqref="AB20">
    <cfRule type="cellIs" dxfId="1118" priority="431" operator="equal">
      <formula>"Catastrófico"</formula>
    </cfRule>
    <cfRule type="cellIs" dxfId="1117" priority="432" operator="equal">
      <formula>"Mayor"</formula>
    </cfRule>
    <cfRule type="cellIs" dxfId="1116" priority="433" operator="equal">
      <formula>"Moderado"</formula>
    </cfRule>
    <cfRule type="cellIs" dxfId="1115" priority="434" operator="equal">
      <formula>"Menor"</formula>
    </cfRule>
    <cfRule type="cellIs" dxfId="1114" priority="435" operator="equal">
      <formula>"Leve"</formula>
    </cfRule>
  </conditionalFormatting>
  <conditionalFormatting sqref="AD20">
    <cfRule type="cellIs" dxfId="1113" priority="427" operator="equal">
      <formula>"Extremo"</formula>
    </cfRule>
    <cfRule type="cellIs" dxfId="1112" priority="428" operator="equal">
      <formula>"Alto"</formula>
    </cfRule>
    <cfRule type="cellIs" dxfId="1111" priority="429" operator="equal">
      <formula>"Moderado"</formula>
    </cfRule>
    <cfRule type="cellIs" dxfId="1110" priority="430" operator="equal">
      <formula>"Bajo"</formula>
    </cfRule>
  </conditionalFormatting>
  <conditionalFormatting sqref="L16">
    <cfRule type="cellIs" dxfId="1109" priority="422" operator="equal">
      <formula>"Catastrófico"</formula>
    </cfRule>
    <cfRule type="cellIs" dxfId="1108" priority="423" operator="equal">
      <formula>"Mayor"</formula>
    </cfRule>
    <cfRule type="cellIs" dxfId="1107" priority="424" operator="equal">
      <formula>"Moderado"</formula>
    </cfRule>
    <cfRule type="cellIs" dxfId="1106" priority="425" operator="equal">
      <formula>"Menor"</formula>
    </cfRule>
    <cfRule type="cellIs" dxfId="1105" priority="426" operator="equal">
      <formula>"Leve"</formula>
    </cfRule>
  </conditionalFormatting>
  <conditionalFormatting sqref="H16">
    <cfRule type="cellIs" dxfId="1104" priority="417" operator="equal">
      <formula>"Muy Alta"</formula>
    </cfRule>
    <cfRule type="cellIs" dxfId="1103" priority="418" operator="equal">
      <formula>"Alta"</formula>
    </cfRule>
    <cfRule type="cellIs" dxfId="1102" priority="419" operator="equal">
      <formula>"Media"</formula>
    </cfRule>
    <cfRule type="cellIs" dxfId="1101" priority="420" operator="equal">
      <formula>"Baja"</formula>
    </cfRule>
    <cfRule type="cellIs" dxfId="1100" priority="421" operator="equal">
      <formula>"Muy Baja"</formula>
    </cfRule>
  </conditionalFormatting>
  <conditionalFormatting sqref="N16">
    <cfRule type="cellIs" dxfId="1099" priority="413" operator="equal">
      <formula>"Extremo"</formula>
    </cfRule>
    <cfRule type="cellIs" dxfId="1098" priority="414" operator="equal">
      <formula>"Alto"</formula>
    </cfRule>
    <cfRule type="cellIs" dxfId="1097" priority="415" operator="equal">
      <formula>"Moderado"</formula>
    </cfRule>
    <cfRule type="cellIs" dxfId="1096" priority="416" operator="equal">
      <formula>"Bajo"</formula>
    </cfRule>
  </conditionalFormatting>
  <conditionalFormatting sqref="Z16">
    <cfRule type="cellIs" dxfId="1095" priority="408" operator="equal">
      <formula>"Muy Alta"</formula>
    </cfRule>
    <cfRule type="cellIs" dxfId="1094" priority="409" operator="equal">
      <formula>"Alta"</formula>
    </cfRule>
    <cfRule type="cellIs" dxfId="1093" priority="410" operator="equal">
      <formula>"Media"</formula>
    </cfRule>
    <cfRule type="cellIs" dxfId="1092" priority="411" operator="equal">
      <formula>"Baja"</formula>
    </cfRule>
    <cfRule type="cellIs" dxfId="1091" priority="412" operator="equal">
      <formula>"Muy Baja"</formula>
    </cfRule>
  </conditionalFormatting>
  <conditionalFormatting sqref="AB16">
    <cfRule type="cellIs" dxfId="1090" priority="403" operator="equal">
      <formula>"Catastrófico"</formula>
    </cfRule>
    <cfRule type="cellIs" dxfId="1089" priority="404" operator="equal">
      <formula>"Mayor"</formula>
    </cfRule>
    <cfRule type="cellIs" dxfId="1088" priority="405" operator="equal">
      <formula>"Moderado"</formula>
    </cfRule>
    <cfRule type="cellIs" dxfId="1087" priority="406" operator="equal">
      <formula>"Menor"</formula>
    </cfRule>
    <cfRule type="cellIs" dxfId="1086" priority="407" operator="equal">
      <formula>"Leve"</formula>
    </cfRule>
  </conditionalFormatting>
  <conditionalFormatting sqref="AD16">
    <cfRule type="cellIs" dxfId="1085" priority="399" operator="equal">
      <formula>"Extremo"</formula>
    </cfRule>
    <cfRule type="cellIs" dxfId="1084" priority="400" operator="equal">
      <formula>"Alto"</formula>
    </cfRule>
    <cfRule type="cellIs" dxfId="1083" priority="401" operator="equal">
      <formula>"Moderado"</formula>
    </cfRule>
    <cfRule type="cellIs" dxfId="1082" priority="402" operator="equal">
      <formula>"Bajo"</formula>
    </cfRule>
  </conditionalFormatting>
  <conditionalFormatting sqref="L14">
    <cfRule type="cellIs" dxfId="1081" priority="394" operator="equal">
      <formula>"Catastrófico"</formula>
    </cfRule>
    <cfRule type="cellIs" dxfId="1080" priority="395" operator="equal">
      <formula>"Mayor"</formula>
    </cfRule>
    <cfRule type="cellIs" dxfId="1079" priority="396" operator="equal">
      <formula>"Moderado"</formula>
    </cfRule>
    <cfRule type="cellIs" dxfId="1078" priority="397" operator="equal">
      <formula>"Menor"</formula>
    </cfRule>
    <cfRule type="cellIs" dxfId="1077" priority="398" operator="equal">
      <formula>"Leve"</formula>
    </cfRule>
  </conditionalFormatting>
  <conditionalFormatting sqref="H14">
    <cfRule type="cellIs" dxfId="1076" priority="389" operator="equal">
      <formula>"Muy Alta"</formula>
    </cfRule>
    <cfRule type="cellIs" dxfId="1075" priority="390" operator="equal">
      <formula>"Alta"</formula>
    </cfRule>
    <cfRule type="cellIs" dxfId="1074" priority="391" operator="equal">
      <formula>"Media"</formula>
    </cfRule>
    <cfRule type="cellIs" dxfId="1073" priority="392" operator="equal">
      <formula>"Baja"</formula>
    </cfRule>
    <cfRule type="cellIs" dxfId="1072" priority="393" operator="equal">
      <formula>"Muy Baja"</formula>
    </cfRule>
  </conditionalFormatting>
  <conditionalFormatting sqref="N14">
    <cfRule type="cellIs" dxfId="1071" priority="385" operator="equal">
      <formula>"Extremo"</formula>
    </cfRule>
    <cfRule type="cellIs" dxfId="1070" priority="386" operator="equal">
      <formula>"Alto"</formula>
    </cfRule>
    <cfRule type="cellIs" dxfId="1069" priority="387" operator="equal">
      <formula>"Moderado"</formula>
    </cfRule>
    <cfRule type="cellIs" dxfId="1068" priority="388" operator="equal">
      <formula>"Bajo"</formula>
    </cfRule>
  </conditionalFormatting>
  <conditionalFormatting sqref="Z14">
    <cfRule type="cellIs" dxfId="1067" priority="380" operator="equal">
      <formula>"Muy Alta"</formula>
    </cfRule>
    <cfRule type="cellIs" dxfId="1066" priority="381" operator="equal">
      <formula>"Alta"</formula>
    </cfRule>
    <cfRule type="cellIs" dxfId="1065" priority="382" operator="equal">
      <formula>"Media"</formula>
    </cfRule>
    <cfRule type="cellIs" dxfId="1064" priority="383" operator="equal">
      <formula>"Baja"</formula>
    </cfRule>
    <cfRule type="cellIs" dxfId="1063" priority="384" operator="equal">
      <formula>"Muy Baja"</formula>
    </cfRule>
  </conditionalFormatting>
  <conditionalFormatting sqref="AB14">
    <cfRule type="cellIs" dxfId="1062" priority="375" operator="equal">
      <formula>"Catastrófico"</formula>
    </cfRule>
    <cfRule type="cellIs" dxfId="1061" priority="376" operator="equal">
      <formula>"Mayor"</formula>
    </cfRule>
    <cfRule type="cellIs" dxfId="1060" priority="377" operator="equal">
      <formula>"Moderado"</formula>
    </cfRule>
    <cfRule type="cellIs" dxfId="1059" priority="378" operator="equal">
      <formula>"Menor"</formula>
    </cfRule>
    <cfRule type="cellIs" dxfId="1058" priority="379" operator="equal">
      <formula>"Leve"</formula>
    </cfRule>
  </conditionalFormatting>
  <conditionalFormatting sqref="K16 K14">
    <cfRule type="containsText" dxfId="1057" priority="370" operator="containsText" text="❌">
      <formula>NOT(ISERROR(SEARCH("❌",K14)))</formula>
    </cfRule>
  </conditionalFormatting>
  <conditionalFormatting sqref="L21">
    <cfRule type="cellIs" dxfId="1056" priority="365" operator="equal">
      <formula>"Catastrófico"</formula>
    </cfRule>
    <cfRule type="cellIs" dxfId="1055" priority="366" operator="equal">
      <formula>"Mayor"</formula>
    </cfRule>
    <cfRule type="cellIs" dxfId="1054" priority="367" operator="equal">
      <formula>"Moderado"</formula>
    </cfRule>
    <cfRule type="cellIs" dxfId="1053" priority="368" operator="equal">
      <formula>"Menor"</formula>
    </cfRule>
    <cfRule type="cellIs" dxfId="1052" priority="369" operator="equal">
      <formula>"Leve"</formula>
    </cfRule>
  </conditionalFormatting>
  <conditionalFormatting sqref="H21">
    <cfRule type="cellIs" dxfId="1051" priority="360" operator="equal">
      <formula>"Muy Alta"</formula>
    </cfRule>
    <cfRule type="cellIs" dxfId="1050" priority="361" operator="equal">
      <formula>"Alta"</formula>
    </cfRule>
    <cfRule type="cellIs" dxfId="1049" priority="362" operator="equal">
      <formula>"Media"</formula>
    </cfRule>
    <cfRule type="cellIs" dxfId="1048" priority="363" operator="equal">
      <formula>"Baja"</formula>
    </cfRule>
    <cfRule type="cellIs" dxfId="1047" priority="364" operator="equal">
      <formula>"Muy Baja"</formula>
    </cfRule>
  </conditionalFormatting>
  <conditionalFormatting sqref="N21">
    <cfRule type="cellIs" dxfId="1046" priority="356" operator="equal">
      <formula>"Extremo"</formula>
    </cfRule>
    <cfRule type="cellIs" dxfId="1045" priority="357" operator="equal">
      <formula>"Alto"</formula>
    </cfRule>
    <cfRule type="cellIs" dxfId="1044" priority="358" operator="equal">
      <formula>"Moderado"</formula>
    </cfRule>
    <cfRule type="cellIs" dxfId="1043" priority="359" operator="equal">
      <formula>"Bajo"</formula>
    </cfRule>
  </conditionalFormatting>
  <conditionalFormatting sqref="Z22">
    <cfRule type="cellIs" dxfId="1042" priority="351" operator="equal">
      <formula>"Muy Alta"</formula>
    </cfRule>
    <cfRule type="cellIs" dxfId="1041" priority="352" operator="equal">
      <formula>"Alta"</formula>
    </cfRule>
    <cfRule type="cellIs" dxfId="1040" priority="353" operator="equal">
      <formula>"Media"</formula>
    </cfRule>
    <cfRule type="cellIs" dxfId="1039" priority="354" operator="equal">
      <formula>"Baja"</formula>
    </cfRule>
    <cfRule type="cellIs" dxfId="1038" priority="355" operator="equal">
      <formula>"Muy Baja"</formula>
    </cfRule>
  </conditionalFormatting>
  <conditionalFormatting sqref="AB22">
    <cfRule type="cellIs" dxfId="1037" priority="346" operator="equal">
      <formula>"Catastrófico"</formula>
    </cfRule>
    <cfRule type="cellIs" dxfId="1036" priority="347" operator="equal">
      <formula>"Mayor"</formula>
    </cfRule>
    <cfRule type="cellIs" dxfId="1035" priority="348" operator="equal">
      <formula>"Moderado"</formula>
    </cfRule>
    <cfRule type="cellIs" dxfId="1034" priority="349" operator="equal">
      <formula>"Menor"</formula>
    </cfRule>
    <cfRule type="cellIs" dxfId="1033" priority="350" operator="equal">
      <formula>"Leve"</formula>
    </cfRule>
  </conditionalFormatting>
  <conditionalFormatting sqref="AD22">
    <cfRule type="cellIs" dxfId="1032" priority="342" operator="equal">
      <formula>"Extremo"</formula>
    </cfRule>
    <cfRule type="cellIs" dxfId="1031" priority="343" operator="equal">
      <formula>"Alto"</formula>
    </cfRule>
    <cfRule type="cellIs" dxfId="1030" priority="344" operator="equal">
      <formula>"Moderado"</formula>
    </cfRule>
    <cfRule type="cellIs" dxfId="1029" priority="345" operator="equal">
      <formula>"Bajo"</formula>
    </cfRule>
  </conditionalFormatting>
  <conditionalFormatting sqref="Z21">
    <cfRule type="cellIs" dxfId="1028" priority="337" operator="equal">
      <formula>"Muy Alta"</formula>
    </cfRule>
    <cfRule type="cellIs" dxfId="1027" priority="338" operator="equal">
      <formula>"Alta"</formula>
    </cfRule>
    <cfRule type="cellIs" dxfId="1026" priority="339" operator="equal">
      <formula>"Media"</formula>
    </cfRule>
    <cfRule type="cellIs" dxfId="1025" priority="340" operator="equal">
      <formula>"Baja"</formula>
    </cfRule>
    <cfRule type="cellIs" dxfId="1024" priority="341" operator="equal">
      <formula>"Muy Baja"</formula>
    </cfRule>
  </conditionalFormatting>
  <conditionalFormatting sqref="AB21">
    <cfRule type="cellIs" dxfId="1023" priority="332" operator="equal">
      <formula>"Catastrófico"</formula>
    </cfRule>
    <cfRule type="cellIs" dxfId="1022" priority="333" operator="equal">
      <formula>"Mayor"</formula>
    </cfRule>
    <cfRule type="cellIs" dxfId="1021" priority="334" operator="equal">
      <formula>"Moderado"</formula>
    </cfRule>
    <cfRule type="cellIs" dxfId="1020" priority="335" operator="equal">
      <formula>"Menor"</formula>
    </cfRule>
    <cfRule type="cellIs" dxfId="1019" priority="336" operator="equal">
      <formula>"Leve"</formula>
    </cfRule>
  </conditionalFormatting>
  <conditionalFormatting sqref="AD21">
    <cfRule type="cellIs" dxfId="1018" priority="328" operator="equal">
      <formula>"Extremo"</formula>
    </cfRule>
    <cfRule type="cellIs" dxfId="1017" priority="329" operator="equal">
      <formula>"Alto"</formula>
    </cfRule>
    <cfRule type="cellIs" dxfId="1016" priority="330" operator="equal">
      <formula>"Moderado"</formula>
    </cfRule>
    <cfRule type="cellIs" dxfId="1015" priority="331" operator="equal">
      <formula>"Bajo"</formula>
    </cfRule>
  </conditionalFormatting>
  <conditionalFormatting sqref="L23">
    <cfRule type="cellIs" dxfId="1014" priority="323" operator="equal">
      <formula>"Catastrófico"</formula>
    </cfRule>
    <cfRule type="cellIs" dxfId="1013" priority="324" operator="equal">
      <formula>"Mayor"</formula>
    </cfRule>
    <cfRule type="cellIs" dxfId="1012" priority="325" operator="equal">
      <formula>"Moderado"</formula>
    </cfRule>
    <cfRule type="cellIs" dxfId="1011" priority="326" operator="equal">
      <formula>"Menor"</formula>
    </cfRule>
    <cfRule type="cellIs" dxfId="1010" priority="327" operator="equal">
      <formula>"Leve"</formula>
    </cfRule>
  </conditionalFormatting>
  <conditionalFormatting sqref="H23">
    <cfRule type="cellIs" dxfId="1009" priority="318" operator="equal">
      <formula>"Muy Alta"</formula>
    </cfRule>
    <cfRule type="cellIs" dxfId="1008" priority="319" operator="equal">
      <formula>"Alta"</formula>
    </cfRule>
    <cfRule type="cellIs" dxfId="1007" priority="320" operator="equal">
      <formula>"Media"</formula>
    </cfRule>
    <cfRule type="cellIs" dxfId="1006" priority="321" operator="equal">
      <formula>"Baja"</formula>
    </cfRule>
    <cfRule type="cellIs" dxfId="1005" priority="322" operator="equal">
      <formula>"Muy Baja"</formula>
    </cfRule>
  </conditionalFormatting>
  <conditionalFormatting sqref="N23">
    <cfRule type="cellIs" dxfId="1004" priority="314" operator="equal">
      <formula>"Extremo"</formula>
    </cfRule>
    <cfRule type="cellIs" dxfId="1003" priority="315" operator="equal">
      <formula>"Alto"</formula>
    </cfRule>
    <cfRule type="cellIs" dxfId="1002" priority="316" operator="equal">
      <formula>"Moderado"</formula>
    </cfRule>
    <cfRule type="cellIs" dxfId="1001" priority="317" operator="equal">
      <formula>"Bajo"</formula>
    </cfRule>
  </conditionalFormatting>
  <conditionalFormatting sqref="Z23">
    <cfRule type="cellIs" dxfId="1000" priority="309" operator="equal">
      <formula>"Muy Alta"</formula>
    </cfRule>
    <cfRule type="cellIs" dxfId="999" priority="310" operator="equal">
      <formula>"Alta"</formula>
    </cfRule>
    <cfRule type="cellIs" dxfId="998" priority="311" operator="equal">
      <formula>"Media"</formula>
    </cfRule>
    <cfRule type="cellIs" dxfId="997" priority="312" operator="equal">
      <formula>"Baja"</formula>
    </cfRule>
    <cfRule type="cellIs" dxfId="996" priority="313" operator="equal">
      <formula>"Muy Baja"</formula>
    </cfRule>
  </conditionalFormatting>
  <conditionalFormatting sqref="AB23">
    <cfRule type="cellIs" dxfId="995" priority="304" operator="equal">
      <formula>"Catastrófico"</formula>
    </cfRule>
    <cfRule type="cellIs" dxfId="994" priority="305" operator="equal">
      <formula>"Mayor"</formula>
    </cfRule>
    <cfRule type="cellIs" dxfId="993" priority="306" operator="equal">
      <formula>"Moderado"</formula>
    </cfRule>
    <cfRule type="cellIs" dxfId="992" priority="307" operator="equal">
      <formula>"Menor"</formula>
    </cfRule>
    <cfRule type="cellIs" dxfId="991" priority="308" operator="equal">
      <formula>"Leve"</formula>
    </cfRule>
  </conditionalFormatting>
  <conditionalFormatting sqref="AD23">
    <cfRule type="cellIs" dxfId="990" priority="300" operator="equal">
      <formula>"Extremo"</formula>
    </cfRule>
    <cfRule type="cellIs" dxfId="989" priority="301" operator="equal">
      <formula>"Alto"</formula>
    </cfRule>
    <cfRule type="cellIs" dxfId="988" priority="302" operator="equal">
      <formula>"Moderado"</formula>
    </cfRule>
    <cfRule type="cellIs" dxfId="987" priority="303" operator="equal">
      <formula>"Bajo"</formula>
    </cfRule>
  </conditionalFormatting>
  <conditionalFormatting sqref="L24">
    <cfRule type="cellIs" dxfId="986" priority="295" operator="equal">
      <formula>"Catastrófico"</formula>
    </cfRule>
    <cfRule type="cellIs" dxfId="985" priority="296" operator="equal">
      <formula>"Mayor"</formula>
    </cfRule>
    <cfRule type="cellIs" dxfId="984" priority="297" operator="equal">
      <formula>"Moderado"</formula>
    </cfRule>
    <cfRule type="cellIs" dxfId="983" priority="298" operator="equal">
      <formula>"Menor"</formula>
    </cfRule>
    <cfRule type="cellIs" dxfId="982" priority="299" operator="equal">
      <formula>"Leve"</formula>
    </cfRule>
  </conditionalFormatting>
  <conditionalFormatting sqref="H24">
    <cfRule type="cellIs" dxfId="981" priority="290" operator="equal">
      <formula>"Muy Alta"</formula>
    </cfRule>
    <cfRule type="cellIs" dxfId="980" priority="291" operator="equal">
      <formula>"Alta"</formula>
    </cfRule>
    <cfRule type="cellIs" dxfId="979" priority="292" operator="equal">
      <formula>"Media"</formula>
    </cfRule>
    <cfRule type="cellIs" dxfId="978" priority="293" operator="equal">
      <formula>"Baja"</formula>
    </cfRule>
    <cfRule type="cellIs" dxfId="977" priority="294" operator="equal">
      <formula>"Muy Baja"</formula>
    </cfRule>
  </conditionalFormatting>
  <conditionalFormatting sqref="N24">
    <cfRule type="cellIs" dxfId="976" priority="286" operator="equal">
      <formula>"Extremo"</formula>
    </cfRule>
    <cfRule type="cellIs" dxfId="975" priority="287" operator="equal">
      <formula>"Alto"</formula>
    </cfRule>
    <cfRule type="cellIs" dxfId="974" priority="288" operator="equal">
      <formula>"Moderado"</formula>
    </cfRule>
    <cfRule type="cellIs" dxfId="973" priority="289" operator="equal">
      <formula>"Bajo"</formula>
    </cfRule>
  </conditionalFormatting>
  <conditionalFormatting sqref="Z24">
    <cfRule type="cellIs" dxfId="972" priority="281" operator="equal">
      <formula>"Muy Alta"</formula>
    </cfRule>
    <cfRule type="cellIs" dxfId="971" priority="282" operator="equal">
      <formula>"Alta"</formula>
    </cfRule>
    <cfRule type="cellIs" dxfId="970" priority="283" operator="equal">
      <formula>"Media"</formula>
    </cfRule>
    <cfRule type="cellIs" dxfId="969" priority="284" operator="equal">
      <formula>"Baja"</formula>
    </cfRule>
    <cfRule type="cellIs" dxfId="968" priority="285" operator="equal">
      <formula>"Muy Baja"</formula>
    </cfRule>
  </conditionalFormatting>
  <conditionalFormatting sqref="AB24">
    <cfRule type="cellIs" dxfId="967" priority="276" operator="equal">
      <formula>"Catastrófico"</formula>
    </cfRule>
    <cfRule type="cellIs" dxfId="966" priority="277" operator="equal">
      <formula>"Mayor"</formula>
    </cfRule>
    <cfRule type="cellIs" dxfId="965" priority="278" operator="equal">
      <formula>"Moderado"</formula>
    </cfRule>
    <cfRule type="cellIs" dxfId="964" priority="279" operator="equal">
      <formula>"Menor"</formula>
    </cfRule>
    <cfRule type="cellIs" dxfId="963" priority="280" operator="equal">
      <formula>"Leve"</formula>
    </cfRule>
  </conditionalFormatting>
  <conditionalFormatting sqref="AD24">
    <cfRule type="cellIs" dxfId="962" priority="272" operator="equal">
      <formula>"Extremo"</formula>
    </cfRule>
    <cfRule type="cellIs" dxfId="961" priority="273" operator="equal">
      <formula>"Alto"</formula>
    </cfRule>
    <cfRule type="cellIs" dxfId="960" priority="274" operator="equal">
      <formula>"Moderado"</formula>
    </cfRule>
    <cfRule type="cellIs" dxfId="959" priority="275" operator="equal">
      <formula>"Bajo"</formula>
    </cfRule>
  </conditionalFormatting>
  <conditionalFormatting sqref="L25">
    <cfRule type="cellIs" dxfId="958" priority="267" operator="equal">
      <formula>"Catastrófico"</formula>
    </cfRule>
    <cfRule type="cellIs" dxfId="957" priority="268" operator="equal">
      <formula>"Mayor"</formula>
    </cfRule>
    <cfRule type="cellIs" dxfId="956" priority="269" operator="equal">
      <formula>"Moderado"</formula>
    </cfRule>
    <cfRule type="cellIs" dxfId="955" priority="270" operator="equal">
      <formula>"Menor"</formula>
    </cfRule>
    <cfRule type="cellIs" dxfId="954" priority="271" operator="equal">
      <formula>"Leve"</formula>
    </cfRule>
  </conditionalFormatting>
  <conditionalFormatting sqref="H25">
    <cfRule type="cellIs" dxfId="953" priority="262" operator="equal">
      <formula>"Muy Alta"</formula>
    </cfRule>
    <cfRule type="cellIs" dxfId="952" priority="263" operator="equal">
      <formula>"Alta"</formula>
    </cfRule>
    <cfRule type="cellIs" dxfId="951" priority="264" operator="equal">
      <formula>"Media"</formula>
    </cfRule>
    <cfRule type="cellIs" dxfId="950" priority="265" operator="equal">
      <formula>"Baja"</formula>
    </cfRule>
    <cfRule type="cellIs" dxfId="949" priority="266" operator="equal">
      <formula>"Muy Baja"</formula>
    </cfRule>
  </conditionalFormatting>
  <conditionalFormatting sqref="N25">
    <cfRule type="cellIs" dxfId="948" priority="258" operator="equal">
      <formula>"Extremo"</formula>
    </cfRule>
    <cfRule type="cellIs" dxfId="947" priority="259" operator="equal">
      <formula>"Alto"</formula>
    </cfRule>
    <cfRule type="cellIs" dxfId="946" priority="260" operator="equal">
      <formula>"Moderado"</formula>
    </cfRule>
    <cfRule type="cellIs" dxfId="945" priority="261" operator="equal">
      <formula>"Bajo"</formula>
    </cfRule>
  </conditionalFormatting>
  <conditionalFormatting sqref="Z25">
    <cfRule type="cellIs" dxfId="944" priority="253" operator="equal">
      <formula>"Muy Alta"</formula>
    </cfRule>
    <cfRule type="cellIs" dxfId="943" priority="254" operator="equal">
      <formula>"Alta"</formula>
    </cfRule>
    <cfRule type="cellIs" dxfId="942" priority="255" operator="equal">
      <formula>"Media"</formula>
    </cfRule>
    <cfRule type="cellIs" dxfId="941" priority="256" operator="equal">
      <formula>"Baja"</formula>
    </cfRule>
    <cfRule type="cellIs" dxfId="940" priority="257" operator="equal">
      <formula>"Muy Baja"</formula>
    </cfRule>
  </conditionalFormatting>
  <conditionalFormatting sqref="AB25">
    <cfRule type="cellIs" dxfId="939" priority="248" operator="equal">
      <formula>"Catastrófico"</formula>
    </cfRule>
    <cfRule type="cellIs" dxfId="938" priority="249" operator="equal">
      <formula>"Mayor"</formula>
    </cfRule>
    <cfRule type="cellIs" dxfId="937" priority="250" operator="equal">
      <formula>"Moderado"</formula>
    </cfRule>
    <cfRule type="cellIs" dxfId="936" priority="251" operator="equal">
      <formula>"Menor"</formula>
    </cfRule>
    <cfRule type="cellIs" dxfId="935" priority="252" operator="equal">
      <formula>"Leve"</formula>
    </cfRule>
  </conditionalFormatting>
  <conditionalFormatting sqref="AD25">
    <cfRule type="cellIs" dxfId="934" priority="244" operator="equal">
      <formula>"Extremo"</formula>
    </cfRule>
    <cfRule type="cellIs" dxfId="933" priority="245" operator="equal">
      <formula>"Alto"</formula>
    </cfRule>
    <cfRule type="cellIs" dxfId="932" priority="246" operator="equal">
      <formula>"Moderado"</formula>
    </cfRule>
    <cfRule type="cellIs" dxfId="931" priority="247" operator="equal">
      <formula>"Bajo"</formula>
    </cfRule>
  </conditionalFormatting>
  <conditionalFormatting sqref="L26">
    <cfRule type="cellIs" dxfId="930" priority="239" operator="equal">
      <formula>"Catastrófico"</formula>
    </cfRule>
    <cfRule type="cellIs" dxfId="929" priority="240" operator="equal">
      <formula>"Mayor"</formula>
    </cfRule>
    <cfRule type="cellIs" dxfId="928" priority="241" operator="equal">
      <formula>"Moderado"</formula>
    </cfRule>
    <cfRule type="cellIs" dxfId="927" priority="242" operator="equal">
      <formula>"Menor"</formula>
    </cfRule>
    <cfRule type="cellIs" dxfId="926" priority="243" operator="equal">
      <formula>"Leve"</formula>
    </cfRule>
  </conditionalFormatting>
  <conditionalFormatting sqref="H26">
    <cfRule type="cellIs" dxfId="925" priority="234" operator="equal">
      <formula>"Muy Alta"</formula>
    </cfRule>
    <cfRule type="cellIs" dxfId="924" priority="235" operator="equal">
      <formula>"Alta"</formula>
    </cfRule>
    <cfRule type="cellIs" dxfId="923" priority="236" operator="equal">
      <formula>"Media"</formula>
    </cfRule>
    <cfRule type="cellIs" dxfId="922" priority="237" operator="equal">
      <formula>"Baja"</formula>
    </cfRule>
    <cfRule type="cellIs" dxfId="921" priority="238" operator="equal">
      <formula>"Muy Baja"</formula>
    </cfRule>
  </conditionalFormatting>
  <conditionalFormatting sqref="N26">
    <cfRule type="cellIs" dxfId="920" priority="230" operator="equal">
      <formula>"Extremo"</formula>
    </cfRule>
    <cfRule type="cellIs" dxfId="919" priority="231" operator="equal">
      <formula>"Alto"</formula>
    </cfRule>
    <cfRule type="cellIs" dxfId="918" priority="232" operator="equal">
      <formula>"Moderado"</formula>
    </cfRule>
    <cfRule type="cellIs" dxfId="917" priority="233" operator="equal">
      <formula>"Bajo"</formula>
    </cfRule>
  </conditionalFormatting>
  <conditionalFormatting sqref="Z26">
    <cfRule type="cellIs" dxfId="916" priority="225" operator="equal">
      <formula>"Muy Alta"</formula>
    </cfRule>
    <cfRule type="cellIs" dxfId="915" priority="226" operator="equal">
      <formula>"Alta"</formula>
    </cfRule>
    <cfRule type="cellIs" dxfId="914" priority="227" operator="equal">
      <formula>"Media"</formula>
    </cfRule>
    <cfRule type="cellIs" dxfId="913" priority="228" operator="equal">
      <formula>"Baja"</formula>
    </cfRule>
    <cfRule type="cellIs" dxfId="912" priority="229" operator="equal">
      <formula>"Muy Baja"</formula>
    </cfRule>
  </conditionalFormatting>
  <conditionalFormatting sqref="AB26">
    <cfRule type="cellIs" dxfId="911" priority="220" operator="equal">
      <formula>"Catastrófico"</formula>
    </cfRule>
    <cfRule type="cellIs" dxfId="910" priority="221" operator="equal">
      <formula>"Mayor"</formula>
    </cfRule>
    <cfRule type="cellIs" dxfId="909" priority="222" operator="equal">
      <formula>"Moderado"</formula>
    </cfRule>
    <cfRule type="cellIs" dxfId="908" priority="223" operator="equal">
      <formula>"Menor"</formula>
    </cfRule>
    <cfRule type="cellIs" dxfId="907" priority="224" operator="equal">
      <formula>"Leve"</formula>
    </cfRule>
  </conditionalFormatting>
  <conditionalFormatting sqref="AD26">
    <cfRule type="cellIs" dxfId="906" priority="216" operator="equal">
      <formula>"Extremo"</formula>
    </cfRule>
    <cfRule type="cellIs" dxfId="905" priority="217" operator="equal">
      <formula>"Alto"</formula>
    </cfRule>
    <cfRule type="cellIs" dxfId="904" priority="218" operator="equal">
      <formula>"Moderado"</formula>
    </cfRule>
    <cfRule type="cellIs" dxfId="903" priority="219" operator="equal">
      <formula>"Bajo"</formula>
    </cfRule>
  </conditionalFormatting>
  <conditionalFormatting sqref="H17">
    <cfRule type="cellIs" dxfId="902" priority="211" operator="equal">
      <formula>"Muy Alta"</formula>
    </cfRule>
    <cfRule type="cellIs" dxfId="901" priority="212" operator="equal">
      <formula>"Alta"</formula>
    </cfRule>
    <cfRule type="cellIs" dxfId="900" priority="213" operator="equal">
      <formula>"Media"</formula>
    </cfRule>
    <cfRule type="cellIs" dxfId="899" priority="214" operator="equal">
      <formula>"Baja"</formula>
    </cfRule>
    <cfRule type="cellIs" dxfId="898" priority="215" operator="equal">
      <formula>"Muy Baja"</formula>
    </cfRule>
  </conditionalFormatting>
  <conditionalFormatting sqref="L17">
    <cfRule type="cellIs" dxfId="897" priority="206" operator="equal">
      <formula>"Catastrófico"</formula>
    </cfRule>
    <cfRule type="cellIs" dxfId="896" priority="207" operator="equal">
      <formula>"Mayor"</formula>
    </cfRule>
    <cfRule type="cellIs" dxfId="895" priority="208" operator="equal">
      <formula>"Moderado"</formula>
    </cfRule>
    <cfRule type="cellIs" dxfId="894" priority="209" operator="equal">
      <formula>"Menor"</formula>
    </cfRule>
    <cfRule type="cellIs" dxfId="893" priority="210" operator="equal">
      <formula>"Leve"</formula>
    </cfRule>
  </conditionalFormatting>
  <conditionalFormatting sqref="N17">
    <cfRule type="cellIs" dxfId="892" priority="202" operator="equal">
      <formula>"Extremo"</formula>
    </cfRule>
    <cfRule type="cellIs" dxfId="891" priority="203" operator="equal">
      <formula>"Alto"</formula>
    </cfRule>
    <cfRule type="cellIs" dxfId="890" priority="204" operator="equal">
      <formula>"Moderado"</formula>
    </cfRule>
    <cfRule type="cellIs" dxfId="889" priority="205" operator="equal">
      <formula>"Bajo"</formula>
    </cfRule>
  </conditionalFormatting>
  <conditionalFormatting sqref="K17">
    <cfRule type="containsText" dxfId="888" priority="201" operator="containsText" text="❌">
      <formula>NOT(ISERROR(SEARCH("❌",K17)))</formula>
    </cfRule>
  </conditionalFormatting>
  <conditionalFormatting sqref="Z17">
    <cfRule type="cellIs" dxfId="887" priority="196" operator="equal">
      <formula>"Muy Alta"</formula>
    </cfRule>
    <cfRule type="cellIs" dxfId="886" priority="197" operator="equal">
      <formula>"Alta"</formula>
    </cfRule>
    <cfRule type="cellIs" dxfId="885" priority="198" operator="equal">
      <formula>"Media"</formula>
    </cfRule>
    <cfRule type="cellIs" dxfId="884" priority="199" operator="equal">
      <formula>"Baja"</formula>
    </cfRule>
    <cfRule type="cellIs" dxfId="883" priority="200" operator="equal">
      <formula>"Muy Baja"</formula>
    </cfRule>
  </conditionalFormatting>
  <conditionalFormatting sqref="AB17">
    <cfRule type="cellIs" dxfId="882" priority="191" operator="equal">
      <formula>"Catastrófico"</formula>
    </cfRule>
    <cfRule type="cellIs" dxfId="881" priority="192" operator="equal">
      <formula>"Mayor"</formula>
    </cfRule>
    <cfRule type="cellIs" dxfId="880" priority="193" operator="equal">
      <formula>"Moderado"</formula>
    </cfRule>
    <cfRule type="cellIs" dxfId="879" priority="194" operator="equal">
      <formula>"Menor"</formula>
    </cfRule>
    <cfRule type="cellIs" dxfId="878" priority="195" operator="equal">
      <formula>"Leve"</formula>
    </cfRule>
  </conditionalFormatting>
  <conditionalFormatting sqref="AD17">
    <cfRule type="cellIs" dxfId="877" priority="187" operator="equal">
      <formula>"Extremo"</formula>
    </cfRule>
    <cfRule type="cellIs" dxfId="876" priority="188" operator="equal">
      <formula>"Alto"</formula>
    </cfRule>
    <cfRule type="cellIs" dxfId="875" priority="189" operator="equal">
      <formula>"Moderado"</formula>
    </cfRule>
    <cfRule type="cellIs" dxfId="874" priority="190" operator="equal">
      <formula>"Bajo"</formula>
    </cfRule>
  </conditionalFormatting>
  <conditionalFormatting sqref="Z15">
    <cfRule type="cellIs" dxfId="873" priority="167" operator="equal">
      <formula>"Muy Alta"</formula>
    </cfRule>
    <cfRule type="cellIs" dxfId="872" priority="168" operator="equal">
      <formula>"Alta"</formula>
    </cfRule>
    <cfRule type="cellIs" dxfId="871" priority="169" operator="equal">
      <formula>"Media"</formula>
    </cfRule>
    <cfRule type="cellIs" dxfId="870" priority="170" operator="equal">
      <formula>"Baja"</formula>
    </cfRule>
    <cfRule type="cellIs" dxfId="869" priority="171" operator="equal">
      <formula>"Muy Baja"</formula>
    </cfRule>
  </conditionalFormatting>
  <conditionalFormatting sqref="AB15">
    <cfRule type="cellIs" dxfId="868" priority="162" operator="equal">
      <formula>"Catastrófico"</formula>
    </cfRule>
    <cfRule type="cellIs" dxfId="867" priority="163" operator="equal">
      <formula>"Mayor"</formula>
    </cfRule>
    <cfRule type="cellIs" dxfId="866" priority="164" operator="equal">
      <formula>"Moderado"</formula>
    </cfRule>
    <cfRule type="cellIs" dxfId="865" priority="165" operator="equal">
      <formula>"Menor"</formula>
    </cfRule>
    <cfRule type="cellIs" dxfId="864" priority="166" operator="equal">
      <formula>"Leve"</formula>
    </cfRule>
  </conditionalFormatting>
  <conditionalFormatting sqref="AD15">
    <cfRule type="cellIs" dxfId="863" priority="158" operator="equal">
      <formula>"Extremo"</formula>
    </cfRule>
    <cfRule type="cellIs" dxfId="862" priority="159" operator="equal">
      <formula>"Alto"</formula>
    </cfRule>
    <cfRule type="cellIs" dxfId="861" priority="160" operator="equal">
      <formula>"Moderado"</formula>
    </cfRule>
    <cfRule type="cellIs" dxfId="860" priority="161" operator="equal">
      <formula>"Bajo"</formula>
    </cfRule>
  </conditionalFormatting>
  <conditionalFormatting sqref="H15">
    <cfRule type="cellIs" dxfId="859" priority="182" operator="equal">
      <formula>"Muy Alta"</formula>
    </cfRule>
    <cfRule type="cellIs" dxfId="858" priority="183" operator="equal">
      <formula>"Alta"</formula>
    </cfRule>
    <cfRule type="cellIs" dxfId="857" priority="184" operator="equal">
      <formula>"Media"</formula>
    </cfRule>
    <cfRule type="cellIs" dxfId="856" priority="185" operator="equal">
      <formula>"Baja"</formula>
    </cfRule>
    <cfRule type="cellIs" dxfId="855" priority="186" operator="equal">
      <formula>"Muy Baja"</formula>
    </cfRule>
  </conditionalFormatting>
  <conditionalFormatting sqref="L15">
    <cfRule type="cellIs" dxfId="854" priority="177" operator="equal">
      <formula>"Catastrófico"</formula>
    </cfRule>
    <cfRule type="cellIs" dxfId="853" priority="178" operator="equal">
      <formula>"Mayor"</formula>
    </cfRule>
    <cfRule type="cellIs" dxfId="852" priority="179" operator="equal">
      <formula>"Moderado"</formula>
    </cfRule>
    <cfRule type="cellIs" dxfId="851" priority="180" operator="equal">
      <formula>"Menor"</formula>
    </cfRule>
    <cfRule type="cellIs" dxfId="850" priority="181" operator="equal">
      <formula>"Leve"</formula>
    </cfRule>
  </conditionalFormatting>
  <conditionalFormatting sqref="N15">
    <cfRule type="cellIs" dxfId="849" priority="173" operator="equal">
      <formula>"Extremo"</formula>
    </cfRule>
    <cfRule type="cellIs" dxfId="848" priority="174" operator="equal">
      <formula>"Alto"</formula>
    </cfRule>
    <cfRule type="cellIs" dxfId="847" priority="175" operator="equal">
      <formula>"Moderado"</formula>
    </cfRule>
    <cfRule type="cellIs" dxfId="846" priority="176" operator="equal">
      <formula>"Bajo"</formula>
    </cfRule>
  </conditionalFormatting>
  <conditionalFormatting sqref="K15">
    <cfRule type="containsText" dxfId="845" priority="172" operator="containsText" text="❌">
      <formula>NOT(ISERROR(SEARCH("❌",K15)))</formula>
    </cfRule>
  </conditionalFormatting>
  <conditionalFormatting sqref="H18">
    <cfRule type="cellIs" dxfId="844" priority="153" operator="equal">
      <formula>"Muy Alta"</formula>
    </cfRule>
    <cfRule type="cellIs" dxfId="843" priority="154" operator="equal">
      <formula>"Alta"</formula>
    </cfRule>
    <cfRule type="cellIs" dxfId="842" priority="155" operator="equal">
      <formula>"Media"</formula>
    </cfRule>
    <cfRule type="cellIs" dxfId="841" priority="156" operator="equal">
      <formula>"Baja"</formula>
    </cfRule>
    <cfRule type="cellIs" dxfId="840" priority="157" operator="equal">
      <formula>"Muy Baja"</formula>
    </cfRule>
  </conditionalFormatting>
  <conditionalFormatting sqref="L18">
    <cfRule type="cellIs" dxfId="839" priority="148" operator="equal">
      <formula>"Catastrófico"</formula>
    </cfRule>
    <cfRule type="cellIs" dxfId="838" priority="149" operator="equal">
      <formula>"Mayor"</formula>
    </cfRule>
    <cfRule type="cellIs" dxfId="837" priority="150" operator="equal">
      <formula>"Moderado"</formula>
    </cfRule>
    <cfRule type="cellIs" dxfId="836" priority="151" operator="equal">
      <formula>"Menor"</formula>
    </cfRule>
    <cfRule type="cellIs" dxfId="835" priority="152" operator="equal">
      <formula>"Leve"</formula>
    </cfRule>
  </conditionalFormatting>
  <conditionalFormatting sqref="N18">
    <cfRule type="cellIs" dxfId="834" priority="144" operator="equal">
      <formula>"Extremo"</formula>
    </cfRule>
    <cfRule type="cellIs" dxfId="833" priority="145" operator="equal">
      <formula>"Alto"</formula>
    </cfRule>
    <cfRule type="cellIs" dxfId="832" priority="146" operator="equal">
      <formula>"Moderado"</formula>
    </cfRule>
    <cfRule type="cellIs" dxfId="831" priority="147" operator="equal">
      <formula>"Bajo"</formula>
    </cfRule>
  </conditionalFormatting>
  <conditionalFormatting sqref="K18">
    <cfRule type="containsText" dxfId="830" priority="143" operator="containsText" text="❌">
      <formula>NOT(ISERROR(SEARCH("❌",K18)))</formula>
    </cfRule>
  </conditionalFormatting>
  <conditionalFormatting sqref="Z18">
    <cfRule type="cellIs" dxfId="829" priority="138" operator="equal">
      <formula>"Muy Alta"</formula>
    </cfRule>
    <cfRule type="cellIs" dxfId="828" priority="139" operator="equal">
      <formula>"Alta"</formula>
    </cfRule>
    <cfRule type="cellIs" dxfId="827" priority="140" operator="equal">
      <formula>"Media"</formula>
    </cfRule>
    <cfRule type="cellIs" dxfId="826" priority="141" operator="equal">
      <formula>"Baja"</formula>
    </cfRule>
    <cfRule type="cellIs" dxfId="825" priority="142" operator="equal">
      <formula>"Muy Baja"</formula>
    </cfRule>
  </conditionalFormatting>
  <conditionalFormatting sqref="AB18">
    <cfRule type="cellIs" dxfId="824" priority="133" operator="equal">
      <formula>"Catastrófico"</formula>
    </cfRule>
    <cfRule type="cellIs" dxfId="823" priority="134" operator="equal">
      <formula>"Mayor"</formula>
    </cfRule>
    <cfRule type="cellIs" dxfId="822" priority="135" operator="equal">
      <formula>"Moderado"</formula>
    </cfRule>
    <cfRule type="cellIs" dxfId="821" priority="136" operator="equal">
      <formula>"Menor"</formula>
    </cfRule>
    <cfRule type="cellIs" dxfId="820" priority="137" operator="equal">
      <formula>"Leve"</formula>
    </cfRule>
  </conditionalFormatting>
  <conditionalFormatting sqref="AD18">
    <cfRule type="cellIs" dxfId="819" priority="129" operator="equal">
      <formula>"Extremo"</formula>
    </cfRule>
    <cfRule type="cellIs" dxfId="818" priority="130" operator="equal">
      <formula>"Alto"</formula>
    </cfRule>
    <cfRule type="cellIs" dxfId="817" priority="131" operator="equal">
      <formula>"Moderado"</formula>
    </cfRule>
    <cfRule type="cellIs" dxfId="816" priority="132" operator="equal">
      <formula>"Bajo"</formula>
    </cfRule>
  </conditionalFormatting>
  <conditionalFormatting sqref="H19">
    <cfRule type="cellIs" dxfId="815" priority="124" operator="equal">
      <formula>"Muy Alta"</formula>
    </cfRule>
    <cfRule type="cellIs" dxfId="814" priority="125" operator="equal">
      <formula>"Alta"</formula>
    </cfRule>
    <cfRule type="cellIs" dxfId="813" priority="126" operator="equal">
      <formula>"Media"</formula>
    </cfRule>
    <cfRule type="cellIs" dxfId="812" priority="127" operator="equal">
      <formula>"Baja"</formula>
    </cfRule>
    <cfRule type="cellIs" dxfId="811" priority="128" operator="equal">
      <formula>"Muy Baja"</formula>
    </cfRule>
  </conditionalFormatting>
  <conditionalFormatting sqref="L19">
    <cfRule type="cellIs" dxfId="810" priority="119" operator="equal">
      <formula>"Catastrófico"</formula>
    </cfRule>
    <cfRule type="cellIs" dxfId="809" priority="120" operator="equal">
      <formula>"Mayor"</formula>
    </cfRule>
    <cfRule type="cellIs" dxfId="808" priority="121" operator="equal">
      <formula>"Moderado"</formula>
    </cfRule>
    <cfRule type="cellIs" dxfId="807" priority="122" operator="equal">
      <formula>"Menor"</formula>
    </cfRule>
    <cfRule type="cellIs" dxfId="806" priority="123" operator="equal">
      <formula>"Leve"</formula>
    </cfRule>
  </conditionalFormatting>
  <conditionalFormatting sqref="N19">
    <cfRule type="cellIs" dxfId="805" priority="115" operator="equal">
      <formula>"Extremo"</formula>
    </cfRule>
    <cfRule type="cellIs" dxfId="804" priority="116" operator="equal">
      <formula>"Alto"</formula>
    </cfRule>
    <cfRule type="cellIs" dxfId="803" priority="117" operator="equal">
      <formula>"Moderado"</formula>
    </cfRule>
    <cfRule type="cellIs" dxfId="802" priority="118" operator="equal">
      <formula>"Bajo"</formula>
    </cfRule>
  </conditionalFormatting>
  <conditionalFormatting sqref="K19">
    <cfRule type="containsText" dxfId="801" priority="114" operator="containsText" text="❌">
      <formula>NOT(ISERROR(SEARCH("❌",K19)))</formula>
    </cfRule>
  </conditionalFormatting>
  <conditionalFormatting sqref="Z19">
    <cfRule type="cellIs" dxfId="800" priority="109" operator="equal">
      <formula>"Muy Alta"</formula>
    </cfRule>
    <cfRule type="cellIs" dxfId="799" priority="110" operator="equal">
      <formula>"Alta"</formula>
    </cfRule>
    <cfRule type="cellIs" dxfId="798" priority="111" operator="equal">
      <formula>"Media"</formula>
    </cfRule>
    <cfRule type="cellIs" dxfId="797" priority="112" operator="equal">
      <formula>"Baja"</formula>
    </cfRule>
    <cfRule type="cellIs" dxfId="796" priority="113" operator="equal">
      <formula>"Muy Baja"</formula>
    </cfRule>
  </conditionalFormatting>
  <conditionalFormatting sqref="AB19">
    <cfRule type="cellIs" dxfId="795" priority="104" operator="equal">
      <formula>"Catastrófico"</formula>
    </cfRule>
    <cfRule type="cellIs" dxfId="794" priority="105" operator="equal">
      <formula>"Mayor"</formula>
    </cfRule>
    <cfRule type="cellIs" dxfId="793" priority="106" operator="equal">
      <formula>"Moderado"</formula>
    </cfRule>
    <cfRule type="cellIs" dxfId="792" priority="107" operator="equal">
      <formula>"Menor"</formula>
    </cfRule>
    <cfRule type="cellIs" dxfId="791" priority="108" operator="equal">
      <formula>"Leve"</formula>
    </cfRule>
  </conditionalFormatting>
  <conditionalFormatting sqref="AD19">
    <cfRule type="cellIs" dxfId="790" priority="100" operator="equal">
      <formula>"Extremo"</formula>
    </cfRule>
    <cfRule type="cellIs" dxfId="789" priority="101" operator="equal">
      <formula>"Alto"</formula>
    </cfRule>
    <cfRule type="cellIs" dxfId="788" priority="102" operator="equal">
      <formula>"Moderado"</formula>
    </cfRule>
    <cfRule type="cellIs" dxfId="787" priority="103" operator="equal">
      <formula>"Bajo"</formula>
    </cfRule>
  </conditionalFormatting>
  <conditionalFormatting sqref="H27:H28 H30">
    <cfRule type="cellIs" dxfId="786" priority="95" operator="equal">
      <formula>"Muy Alta"</formula>
    </cfRule>
    <cfRule type="cellIs" dxfId="785" priority="96" operator="equal">
      <formula>"Alta"</formula>
    </cfRule>
    <cfRule type="cellIs" dxfId="784" priority="97" operator="equal">
      <formula>"Media"</formula>
    </cfRule>
    <cfRule type="cellIs" dxfId="783" priority="98" operator="equal">
      <formula>"Baja"</formula>
    </cfRule>
    <cfRule type="cellIs" dxfId="782" priority="99" operator="equal">
      <formula>"Muy Baja"</formula>
    </cfRule>
  </conditionalFormatting>
  <conditionalFormatting sqref="L27:L28 L30">
    <cfRule type="cellIs" dxfId="781" priority="90" operator="equal">
      <formula>"Catastrófico"</formula>
    </cfRule>
    <cfRule type="cellIs" dxfId="780" priority="91" operator="equal">
      <formula>"Mayor"</formula>
    </cfRule>
    <cfRule type="cellIs" dxfId="779" priority="92" operator="equal">
      <formula>"Moderado"</formula>
    </cfRule>
    <cfRule type="cellIs" dxfId="778" priority="93" operator="equal">
      <formula>"Menor"</formula>
    </cfRule>
    <cfRule type="cellIs" dxfId="777" priority="94" operator="equal">
      <formula>"Leve"</formula>
    </cfRule>
  </conditionalFormatting>
  <conditionalFormatting sqref="N27:N28 N30">
    <cfRule type="cellIs" dxfId="776" priority="86" operator="equal">
      <formula>"Extremo"</formula>
    </cfRule>
    <cfRule type="cellIs" dxfId="775" priority="87" operator="equal">
      <formula>"Alto"</formula>
    </cfRule>
    <cfRule type="cellIs" dxfId="774" priority="88" operator="equal">
      <formula>"Moderado"</formula>
    </cfRule>
    <cfRule type="cellIs" dxfId="773" priority="89" operator="equal">
      <formula>"Bajo"</formula>
    </cfRule>
  </conditionalFormatting>
  <conditionalFormatting sqref="Z27">
    <cfRule type="cellIs" dxfId="772" priority="81" operator="equal">
      <formula>"Muy Alta"</formula>
    </cfRule>
    <cfRule type="cellIs" dxfId="771" priority="82" operator="equal">
      <formula>"Alta"</formula>
    </cfRule>
    <cfRule type="cellIs" dxfId="770" priority="83" operator="equal">
      <formula>"Media"</formula>
    </cfRule>
    <cfRule type="cellIs" dxfId="769" priority="84" operator="equal">
      <formula>"Baja"</formula>
    </cfRule>
    <cfRule type="cellIs" dxfId="768" priority="85" operator="equal">
      <formula>"Muy Baja"</formula>
    </cfRule>
  </conditionalFormatting>
  <conditionalFormatting sqref="AB27">
    <cfRule type="cellIs" dxfId="767" priority="76" operator="equal">
      <formula>"Catastrófico"</formula>
    </cfRule>
    <cfRule type="cellIs" dxfId="766" priority="77" operator="equal">
      <formula>"Mayor"</formula>
    </cfRule>
    <cfRule type="cellIs" dxfId="765" priority="78" operator="equal">
      <formula>"Moderado"</formula>
    </cfRule>
    <cfRule type="cellIs" dxfId="764" priority="79" operator="equal">
      <formula>"Menor"</formula>
    </cfRule>
    <cfRule type="cellIs" dxfId="763" priority="80" operator="equal">
      <formula>"Leve"</formula>
    </cfRule>
  </conditionalFormatting>
  <conditionalFormatting sqref="AD27">
    <cfRule type="cellIs" dxfId="762" priority="72" operator="equal">
      <formula>"Extremo"</formula>
    </cfRule>
    <cfRule type="cellIs" dxfId="761" priority="73" operator="equal">
      <formula>"Alto"</formula>
    </cfRule>
    <cfRule type="cellIs" dxfId="760" priority="74" operator="equal">
      <formula>"Moderado"</formula>
    </cfRule>
    <cfRule type="cellIs" dxfId="759" priority="75" operator="equal">
      <formula>"Bajo"</formula>
    </cfRule>
  </conditionalFormatting>
  <conditionalFormatting sqref="Z28">
    <cfRule type="cellIs" dxfId="758" priority="67" operator="equal">
      <formula>"Muy Alta"</formula>
    </cfRule>
    <cfRule type="cellIs" dxfId="757" priority="68" operator="equal">
      <formula>"Alta"</formula>
    </cfRule>
    <cfRule type="cellIs" dxfId="756" priority="69" operator="equal">
      <formula>"Media"</formula>
    </cfRule>
    <cfRule type="cellIs" dxfId="755" priority="70" operator="equal">
      <formula>"Baja"</formula>
    </cfRule>
    <cfRule type="cellIs" dxfId="754" priority="71" operator="equal">
      <formula>"Muy Baja"</formula>
    </cfRule>
  </conditionalFormatting>
  <conditionalFormatting sqref="AB28">
    <cfRule type="cellIs" dxfId="753" priority="62" operator="equal">
      <formula>"Catastrófico"</formula>
    </cfRule>
    <cfRule type="cellIs" dxfId="752" priority="63" operator="equal">
      <formula>"Mayor"</formula>
    </cfRule>
    <cfRule type="cellIs" dxfId="751" priority="64" operator="equal">
      <formula>"Moderado"</formula>
    </cfRule>
    <cfRule type="cellIs" dxfId="750" priority="65" operator="equal">
      <formula>"Menor"</formula>
    </cfRule>
    <cfRule type="cellIs" dxfId="749" priority="66" operator="equal">
      <formula>"Leve"</formula>
    </cfRule>
  </conditionalFormatting>
  <conditionalFormatting sqref="AD28">
    <cfRule type="cellIs" dxfId="748" priority="58" operator="equal">
      <formula>"Extremo"</formula>
    </cfRule>
    <cfRule type="cellIs" dxfId="747" priority="59" operator="equal">
      <formula>"Alto"</formula>
    </cfRule>
    <cfRule type="cellIs" dxfId="746" priority="60" operator="equal">
      <formula>"Moderado"</formula>
    </cfRule>
    <cfRule type="cellIs" dxfId="745" priority="61" operator="equal">
      <formula>"Bajo"</formula>
    </cfRule>
  </conditionalFormatting>
  <conditionalFormatting sqref="Z29">
    <cfRule type="cellIs" dxfId="744" priority="53" operator="equal">
      <formula>"Muy Alta"</formula>
    </cfRule>
    <cfRule type="cellIs" dxfId="743" priority="54" operator="equal">
      <formula>"Alta"</formula>
    </cfRule>
    <cfRule type="cellIs" dxfId="742" priority="55" operator="equal">
      <formula>"Media"</formula>
    </cfRule>
    <cfRule type="cellIs" dxfId="741" priority="56" operator="equal">
      <formula>"Baja"</formula>
    </cfRule>
    <cfRule type="cellIs" dxfId="740" priority="57" operator="equal">
      <formula>"Muy Baja"</formula>
    </cfRule>
  </conditionalFormatting>
  <conditionalFormatting sqref="AB29">
    <cfRule type="cellIs" dxfId="739" priority="48" operator="equal">
      <formula>"Catastrófico"</formula>
    </cfRule>
    <cfRule type="cellIs" dxfId="738" priority="49" operator="equal">
      <formula>"Mayor"</formula>
    </cfRule>
    <cfRule type="cellIs" dxfId="737" priority="50" operator="equal">
      <formula>"Moderado"</formula>
    </cfRule>
    <cfRule type="cellIs" dxfId="736" priority="51" operator="equal">
      <formula>"Menor"</formula>
    </cfRule>
    <cfRule type="cellIs" dxfId="735" priority="52" operator="equal">
      <formula>"Leve"</formula>
    </cfRule>
  </conditionalFormatting>
  <conditionalFormatting sqref="AD29">
    <cfRule type="cellIs" dxfId="734" priority="44" operator="equal">
      <formula>"Extremo"</formula>
    </cfRule>
    <cfRule type="cellIs" dxfId="733" priority="45" operator="equal">
      <formula>"Alto"</formula>
    </cfRule>
    <cfRule type="cellIs" dxfId="732" priority="46" operator="equal">
      <formula>"Moderado"</formula>
    </cfRule>
    <cfRule type="cellIs" dxfId="731" priority="47" operator="equal">
      <formula>"Bajo"</formula>
    </cfRule>
  </conditionalFormatting>
  <conditionalFormatting sqref="Z30">
    <cfRule type="cellIs" dxfId="730" priority="39" operator="equal">
      <formula>"Muy Alta"</formula>
    </cfRule>
    <cfRule type="cellIs" dxfId="729" priority="40" operator="equal">
      <formula>"Alta"</formula>
    </cfRule>
    <cfRule type="cellIs" dxfId="728" priority="41" operator="equal">
      <formula>"Media"</formula>
    </cfRule>
    <cfRule type="cellIs" dxfId="727" priority="42" operator="equal">
      <formula>"Baja"</formula>
    </cfRule>
    <cfRule type="cellIs" dxfId="726" priority="43" operator="equal">
      <formula>"Muy Baja"</formula>
    </cfRule>
  </conditionalFormatting>
  <conditionalFormatting sqref="AB30">
    <cfRule type="cellIs" dxfId="725" priority="34" operator="equal">
      <formula>"Catastrófico"</formula>
    </cfRule>
    <cfRule type="cellIs" dxfId="724" priority="35" operator="equal">
      <formula>"Mayor"</formula>
    </cfRule>
    <cfRule type="cellIs" dxfId="723" priority="36" operator="equal">
      <formula>"Moderado"</formula>
    </cfRule>
    <cfRule type="cellIs" dxfId="722" priority="37" operator="equal">
      <formula>"Menor"</formula>
    </cfRule>
    <cfRule type="cellIs" dxfId="721" priority="38" operator="equal">
      <formula>"Leve"</formula>
    </cfRule>
  </conditionalFormatting>
  <conditionalFormatting sqref="AD30">
    <cfRule type="cellIs" dxfId="720" priority="30" operator="equal">
      <formula>"Extremo"</formula>
    </cfRule>
    <cfRule type="cellIs" dxfId="719" priority="31" operator="equal">
      <formula>"Alto"</formula>
    </cfRule>
    <cfRule type="cellIs" dxfId="718" priority="32" operator="equal">
      <formula>"Moderado"</formula>
    </cfRule>
    <cfRule type="cellIs" dxfId="717" priority="33" operator="equal">
      <formula>"Bajo"</formula>
    </cfRule>
  </conditionalFormatting>
  <conditionalFormatting sqref="L32">
    <cfRule type="cellIs" dxfId="716" priority="25" operator="equal">
      <formula>"Catastrófico"</formula>
    </cfRule>
    <cfRule type="cellIs" dxfId="715" priority="26" operator="equal">
      <formula>"Mayor"</formula>
    </cfRule>
    <cfRule type="cellIs" dxfId="714" priority="27" operator="equal">
      <formula>"Moderado"</formula>
    </cfRule>
    <cfRule type="cellIs" dxfId="713" priority="28" operator="equal">
      <formula>"Menor"</formula>
    </cfRule>
    <cfRule type="cellIs" dxfId="712" priority="29" operator="equal">
      <formula>"Leve"</formula>
    </cfRule>
  </conditionalFormatting>
  <conditionalFormatting sqref="H32">
    <cfRule type="cellIs" dxfId="711" priority="20" operator="equal">
      <formula>"Muy Alta"</formula>
    </cfRule>
    <cfRule type="cellIs" dxfId="710" priority="21" operator="equal">
      <formula>"Alta"</formula>
    </cfRule>
    <cfRule type="cellIs" dxfId="709" priority="22" operator="equal">
      <formula>"Media"</formula>
    </cfRule>
    <cfRule type="cellIs" dxfId="708" priority="23" operator="equal">
      <formula>"Baja"</formula>
    </cfRule>
    <cfRule type="cellIs" dxfId="707" priority="24" operator="equal">
      <formula>"Muy Baja"</formula>
    </cfRule>
  </conditionalFormatting>
  <conditionalFormatting sqref="N32">
    <cfRule type="cellIs" dxfId="706" priority="16" operator="equal">
      <formula>"Extremo"</formula>
    </cfRule>
    <cfRule type="cellIs" dxfId="705" priority="17" operator="equal">
      <formula>"Alto"</formula>
    </cfRule>
    <cfRule type="cellIs" dxfId="704" priority="18" operator="equal">
      <formula>"Moderado"</formula>
    </cfRule>
    <cfRule type="cellIs" dxfId="703" priority="19" operator="equal">
      <formula>"Bajo"</formula>
    </cfRule>
  </conditionalFormatting>
  <conditionalFormatting sqref="Z32">
    <cfRule type="cellIs" dxfId="702" priority="11" operator="equal">
      <formula>"Muy Alta"</formula>
    </cfRule>
    <cfRule type="cellIs" dxfId="701" priority="12" operator="equal">
      <formula>"Alta"</formula>
    </cfRule>
    <cfRule type="cellIs" dxfId="700" priority="13" operator="equal">
      <formula>"Media"</formula>
    </cfRule>
    <cfRule type="cellIs" dxfId="699" priority="14" operator="equal">
      <formula>"Baja"</formula>
    </cfRule>
    <cfRule type="cellIs" dxfId="698" priority="15" operator="equal">
      <formula>"Muy Baja"</formula>
    </cfRule>
  </conditionalFormatting>
  <conditionalFormatting sqref="AB32">
    <cfRule type="cellIs" dxfId="697" priority="6" operator="equal">
      <formula>"Catastrófico"</formula>
    </cfRule>
    <cfRule type="cellIs" dxfId="696" priority="7" operator="equal">
      <formula>"Mayor"</formula>
    </cfRule>
    <cfRule type="cellIs" dxfId="695" priority="8" operator="equal">
      <formula>"Moderado"</formula>
    </cfRule>
    <cfRule type="cellIs" dxfId="694" priority="9" operator="equal">
      <formula>"Menor"</formula>
    </cfRule>
    <cfRule type="cellIs" dxfId="693" priority="10" operator="equal">
      <formula>"Leve"</formula>
    </cfRule>
  </conditionalFormatting>
  <conditionalFormatting sqref="AD32">
    <cfRule type="cellIs" dxfId="692" priority="2" operator="equal">
      <formula>"Extremo"</formula>
    </cfRule>
    <cfRule type="cellIs" dxfId="691" priority="3" operator="equal">
      <formula>"Alto"</formula>
    </cfRule>
    <cfRule type="cellIs" dxfId="690" priority="4" operator="equal">
      <formula>"Moderado"</formula>
    </cfRule>
    <cfRule type="cellIs" dxfId="689" priority="5" operator="equal">
      <formula>"Bajo"</formula>
    </cfRule>
  </conditionalFormatting>
  <conditionalFormatting sqref="K32">
    <cfRule type="containsText" dxfId="688" priority="1" operator="containsText" text="❌">
      <formula>NOT(ISERROR(SEARCH("❌",K32)))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6">
        <x14:dataValidation type="list" allowBlank="1" showInputMessage="1" showErrorMessage="1" xr:uid="{00000000-0002-0000-0200-000000000000}">
          <x14:formula1>
            <xm:f>'\\Cinterno1\2.documentos de apoyo\Users\CINTERNO02\Desktop\[Copia de GA-MR-01 GESTION ADMINISTRATIVA 2022.xlsx]Opciones Tratamiento'!#REF!</xm:f>
          </x14:formula1>
          <xm:sqref>AK14 AK16 AK20:AK26</xm:sqref>
        </x14:dataValidation>
        <x14:dataValidation type="list" allowBlank="1" showInputMessage="1" showErrorMessage="1" xr:uid="{00000000-0002-0000-0200-000001000000}">
          <x14:formula1>
            <xm:f>'\\Cinterno1\2.documentos de apoyo\Users\CINTERNO02\Desktop\[Copia de GA-MR-01 GESTION ADMINISTRATIVA 2022.xlsx]Opciones Tratamiento'!#REF!</xm:f>
          </x14:formula1>
          <xm:sqref>F30 F14:F28 AE14:AE30 B30 B14:B28</xm:sqref>
        </x14:dataValidation>
        <x14:dataValidation type="list" allowBlank="1" showInputMessage="1" showErrorMessage="1" xr:uid="{00000000-0002-0000-0200-000003000000}">
          <x14:formula1>
            <xm:f>'\\Cinterno1\2.documentos de apoyo\Users\CINTERNO02\Desktop\[Copia de GA-MR-01 GESTION ADMINISTRATIVA 2022.xlsx]Tabla Impacto'!#REF!</xm:f>
          </x14:formula1>
          <xm:sqref>J30 J14:J28</xm:sqref>
        </x14:dataValidation>
        <x14:dataValidation type="list" allowBlank="1" showInputMessage="1" showErrorMessage="1" xr:uid="{00000000-0002-0000-0200-000004000000}">
          <x14:formula1>
            <xm:f>'\\Cinterno1\2.documentos de apoyo\Users\CINTERNO02\Desktop\[Copia de GA-MR-01 GESTION ADMINISTRATIVA 2022.xlsx]Tabla Valoración controles'!#REF!</xm:f>
          </x14:formula1>
          <xm:sqref>U14:W30 R14:S30</xm:sqref>
        </x14:dataValidation>
        <x14:dataValidation type="custom" allowBlank="1" showInputMessage="1" showErrorMessage="1" error="Recuerde que las acciones se generan bajo la medida de mitigar el riesgo" xr:uid="{00000000-0002-0000-0200-00000A000000}">
          <x14:formula1>
            <xm:f>IF(OR(AE14='\\Cinterno1\2.documentos de apoyo\Users\CINTERNO02\Desktop\[Copia de GA-MR-01 GESTION ADMINISTRATIVA 2022.xlsx]Opciones Tratamiento'!#REF!,AE14='\\Cinterno1\2.documentos de apoyo\Users\CINTERNO02\Desktop\[Copia de GA-MR-01 GESTION ADMINISTRATIVA 2022.xlsx]Opciones Tratamiento'!#REF!,AE14='\\Cinterno1\2.documentos de apoyo\Users\CINTERNO02\Desktop\[Copia de GA-MR-01 GESTION ADMINISTRATIVA 2022.xlsx]Opciones Tratamiento'!#REF!),ISBLANK(AE14),ISTEXT(AE14))</xm:f>
          </x14:formula1>
          <xm:sqref>AF14:AF30</xm:sqref>
        </x14:dataValidation>
        <x14:dataValidation type="custom" allowBlank="1" showInputMessage="1" showErrorMessage="1" error="Recuerde que las acciones se generan bajo la medida de mitigar el riesgo" xr:uid="{00000000-0002-0000-0200-00000B000000}">
          <x14:formula1>
            <xm:f>IF(OR(AE14='\\Cinterno1\2.documentos de apoyo\Users\CINTERNO02\Desktop\[Copia de GA-MR-01 GESTION ADMINISTRATIVA 2022.xlsx]Opciones Tratamiento'!#REF!,AE14='\\Cinterno1\2.documentos de apoyo\Users\CINTERNO02\Desktop\[Copia de GA-MR-01 GESTION ADMINISTRATIVA 2022.xlsx]Opciones Tratamiento'!#REF!,AE14='\\Cinterno1\2.documentos de apoyo\Users\CINTERNO02\Desktop\[Copia de GA-MR-01 GESTION ADMINISTRATIVA 2022.xlsx]Opciones Tratamiento'!#REF!),ISBLANK(AE14),ISTEXT(AE14))</xm:f>
          </x14:formula1>
          <xm:sqref>AG14:AG30</xm:sqref>
        </x14:dataValidation>
        <x14:dataValidation type="custom" allowBlank="1" showInputMessage="1" showErrorMessage="1" error="Recuerde que las acciones se generan bajo la medida de mitigar el riesgo" xr:uid="{00000000-0002-0000-0200-00000C000000}">
          <x14:formula1>
            <xm:f>IF(OR(AE14='\\Cinterno1\2.documentos de apoyo\Users\CINTERNO02\Desktop\[Copia de GA-MR-01 GESTION ADMINISTRATIVA 2022.xlsx]Opciones Tratamiento'!#REF!,AE14='\\Cinterno1\2.documentos de apoyo\Users\CINTERNO02\Desktop\[Copia de GA-MR-01 GESTION ADMINISTRATIVA 2022.xlsx]Opciones Tratamiento'!#REF!,AE14='\\Cinterno1\2.documentos de apoyo\Users\CINTERNO02\Desktop\[Copia de GA-MR-01 GESTION ADMINISTRATIVA 2022.xlsx]Opciones Tratamiento'!#REF!),ISBLANK(AE14),ISTEXT(AE14))</xm:f>
          </x14:formula1>
          <xm:sqref>AH14:AH30</xm:sqref>
        </x14:dataValidation>
        <x14:dataValidation type="custom" allowBlank="1" showInputMessage="1" showErrorMessage="1" error="Recuerde que las acciones se generan bajo la medida de mitigar el riesgo" xr:uid="{00000000-0002-0000-0200-00000D000000}">
          <x14:formula1>
            <xm:f>IF(OR(AE14='\\Cinterno1\2.documentos de apoyo\Users\CINTERNO02\Desktop\[Copia de GA-MR-01 GESTION ADMINISTRATIVA 2022.xlsx]Opciones Tratamiento'!#REF!,AE14='\\Cinterno1\2.documentos de apoyo\Users\CINTERNO02\Desktop\[Copia de GA-MR-01 GESTION ADMINISTRATIVA 2022.xlsx]Opciones Tratamiento'!#REF!,AE14='\\Cinterno1\2.documentos de apoyo\Users\CINTERNO02\Desktop\[Copia de GA-MR-01 GESTION ADMINISTRATIVA 2022.xlsx]Opciones Tratamiento'!#REF!),ISBLANK(AE14),ISTEXT(AE14))</xm:f>
          </x14:formula1>
          <xm:sqref>AI14:AI30</xm:sqref>
        </x14:dataValidation>
        <x14:dataValidation type="custom" allowBlank="1" showInputMessage="1" showErrorMessage="1" error="Recuerde que las acciones se generan bajo la medida de mitigar el riesgo" xr:uid="{00000000-0002-0000-0200-00000E000000}">
          <x14:formula1>
            <xm:f>IF(OR(AE14='\\Cinterno1\2.documentos de apoyo\Users\CINTERNO02\Desktop\[Copia de GA-MR-01 GESTION ADMINISTRATIVA 2022.xlsx]Opciones Tratamiento'!#REF!,AE14='\\Cinterno1\2.documentos de apoyo\Users\CINTERNO02\Desktop\[Copia de GA-MR-01 GESTION ADMINISTRATIVA 2022.xlsx]Opciones Tratamiento'!#REF!,AE14='\\Cinterno1\2.documentos de apoyo\Users\CINTERNO02\Desktop\[Copia de GA-MR-01 GESTION ADMINISTRATIVA 2022.xlsx]Opciones Tratamiento'!#REF!),ISBLANK(AE14),ISTEXT(AE14))</xm:f>
          </x14:formula1>
          <xm:sqref>AJ14:AJ30</xm:sqref>
        </x14:dataValidation>
        <x14:dataValidation type="list" allowBlank="1" showInputMessage="1" showErrorMessage="1" xr:uid="{00000000-0002-0000-0200-00000F000000}">
          <x14:formula1>
            <xm:f>'\\HSRTUNCLU\EvidenciasMapasRiesgo\PROCESOS DE APOYO\GESTION TECNOLOGICA\Riesgos de Proceso\[IB-MR-01 BIOMEDICA 2022.xlsx]Tabla Valoración controles'!#REF!</xm:f>
          </x14:formula1>
          <xm:sqref>R66:S68 U66:W68</xm:sqref>
        </x14:dataValidation>
        <x14:dataValidation type="list" allowBlank="1" showInputMessage="1" showErrorMessage="1" xr:uid="{00000000-0002-0000-0200-000010000000}">
          <x14:formula1>
            <xm:f>'\\HSRTUNCLU\EvidenciasMapasRiesgo\PROCESOS DE APOYO\GESTION TECNOLOGICA\Riesgos de Proceso\[IB-MR-01 BIOMEDICA 2022.xlsx]Tabla Impacto'!#REF!</xm:f>
          </x14:formula1>
          <xm:sqref>J66:J68</xm:sqref>
        </x14:dataValidation>
        <x14:dataValidation type="list" allowBlank="1" showInputMessage="1" showErrorMessage="1" xr:uid="{00000000-0002-0000-0200-000011000000}">
          <x14:formula1>
            <xm:f>'\\HSRTUNCLU\EvidenciasMapasRiesgo\PROCESOS DE APOYO\GESTION TECNOLOGICA\Riesgos de Proceso\[IB-MR-01 BIOMEDICA 2022.xlsx]Opciones Tratamiento'!#REF!</xm:f>
          </x14:formula1>
          <xm:sqref>AE66 AE68 F66:F68 B66:B68 AK68 AK66</xm:sqref>
        </x14:dataValidation>
        <x14:dataValidation type="custom" allowBlank="1" showInputMessage="1" showErrorMessage="1" error="Recuerde que las acciones se generan bajo la medida de mitigar el riesgo" xr:uid="{00000000-0002-0000-0200-000012000000}">
          <x14:formula1>
            <xm:f>IF(OR(AE66='\\HSRTUNCLU\EvidenciasMapasRiesgo\PROCESOS DE APOYO\GESTION TECNOLOGICA\Riesgos de Proceso\[IB-MR-01 BIOMEDICA 2022.xlsx]Opciones Tratamiento'!#REF!,AE66='\\HSRTUNCLU\EvidenciasMapasRiesgo\PROCESOS DE APOYO\GESTION TECNOLOGICA\Riesgos de Proceso\[IB-MR-01 BIOMEDICA 2022.xlsx]Opciones Tratamiento'!#REF!,AE66='\\HSRTUNCLU\EvidenciasMapasRiesgo\PROCESOS DE APOYO\GESTION TECNOLOGICA\Riesgos de Proceso\[IB-MR-01 BIOMEDICA 2022.xlsx]Opciones Tratamiento'!#REF!),ISBLANK(AE66),ISTEXT(AE66))</xm:f>
          </x14:formula1>
          <xm:sqref>AF66 AF68</xm:sqref>
        </x14:dataValidation>
        <x14:dataValidation type="custom" allowBlank="1" showInputMessage="1" showErrorMessage="1" error="Recuerde que las acciones se generan bajo la medida de mitigar el riesgo" xr:uid="{00000000-0002-0000-0200-000013000000}">
          <x14:formula1>
            <xm:f>IF(OR(AE66='\\HSRTUNCLU\EvidenciasMapasRiesgo\PROCESOS DE APOYO\GESTION TECNOLOGICA\Riesgos de Proceso\[IB-MR-01 BIOMEDICA 2022.xlsx]Opciones Tratamiento'!#REF!,AE66='\\HSRTUNCLU\EvidenciasMapasRiesgo\PROCESOS DE APOYO\GESTION TECNOLOGICA\Riesgos de Proceso\[IB-MR-01 BIOMEDICA 2022.xlsx]Opciones Tratamiento'!#REF!,AE66='\\HSRTUNCLU\EvidenciasMapasRiesgo\PROCESOS DE APOYO\GESTION TECNOLOGICA\Riesgos de Proceso\[IB-MR-01 BIOMEDICA 2022.xlsx]Opciones Tratamiento'!#REF!),ISBLANK(AE66),ISTEXT(AE66))</xm:f>
          </x14:formula1>
          <xm:sqref>AG66 AG68</xm:sqref>
        </x14:dataValidation>
        <x14:dataValidation type="custom" allowBlank="1" showInputMessage="1" showErrorMessage="1" error="Recuerde que las acciones se generan bajo la medida de mitigar el riesgo" xr:uid="{00000000-0002-0000-0200-000014000000}">
          <x14:formula1>
            <xm:f>IF(OR(AE66='\\HSRTUNCLU\EvidenciasMapasRiesgo\PROCESOS DE APOYO\GESTION TECNOLOGICA\Riesgos de Proceso\[IB-MR-01 BIOMEDICA 2022.xlsx]Opciones Tratamiento'!#REF!,AE66='\\HSRTUNCLU\EvidenciasMapasRiesgo\PROCESOS DE APOYO\GESTION TECNOLOGICA\Riesgos de Proceso\[IB-MR-01 BIOMEDICA 2022.xlsx]Opciones Tratamiento'!#REF!,AE66='\\HSRTUNCLU\EvidenciasMapasRiesgo\PROCESOS DE APOYO\GESTION TECNOLOGICA\Riesgos de Proceso\[IB-MR-01 BIOMEDICA 2022.xlsx]Opciones Tratamiento'!#REF!),ISBLANK(AE66),ISTEXT(AE66))</xm:f>
          </x14:formula1>
          <xm:sqref>AH66 AH68</xm:sqref>
        </x14:dataValidation>
        <x14:dataValidation type="custom" allowBlank="1" showInputMessage="1" showErrorMessage="1" error="Recuerde que las acciones se generan bajo la medida de mitigar el riesgo" xr:uid="{00000000-0002-0000-0200-000015000000}">
          <x14:formula1>
            <xm:f>IF(OR(AE66='\\HSRTUNCLU\EvidenciasMapasRiesgo\PROCESOS DE APOYO\GESTION TECNOLOGICA\Riesgos de Proceso\[IB-MR-01 BIOMEDICA 2022.xlsx]Opciones Tratamiento'!#REF!,AE66='\\HSRTUNCLU\EvidenciasMapasRiesgo\PROCESOS DE APOYO\GESTION TECNOLOGICA\Riesgos de Proceso\[IB-MR-01 BIOMEDICA 2022.xlsx]Opciones Tratamiento'!#REF!,AE66='\\HSRTUNCLU\EvidenciasMapasRiesgo\PROCESOS DE APOYO\GESTION TECNOLOGICA\Riesgos de Proceso\[IB-MR-01 BIOMEDICA 2022.xlsx]Opciones Tratamiento'!#REF!),ISBLANK(AE66),ISTEXT(AE66))</xm:f>
          </x14:formula1>
          <xm:sqref>AI66 AI68</xm:sqref>
        </x14:dataValidation>
        <x14:dataValidation type="custom" allowBlank="1" showInputMessage="1" showErrorMessage="1" error="Recuerde que las acciones se generan bajo la medida de mitigar el riesgo" xr:uid="{00000000-0002-0000-0200-000016000000}">
          <x14:formula1>
            <xm:f>IF(OR(AE66='\\HSRTUNCLU\EvidenciasMapasRiesgo\PROCESOS DE APOYO\GESTION TECNOLOGICA\Riesgos de Proceso\[IB-MR-01 BIOMEDICA 2022.xlsx]Opciones Tratamiento'!#REF!,AE66='\\HSRTUNCLU\EvidenciasMapasRiesgo\PROCESOS DE APOYO\GESTION TECNOLOGICA\Riesgos de Proceso\[IB-MR-01 BIOMEDICA 2022.xlsx]Opciones Tratamiento'!#REF!,AE66='\\HSRTUNCLU\EvidenciasMapasRiesgo\PROCESOS DE APOYO\GESTION TECNOLOGICA\Riesgos de Proceso\[IB-MR-01 BIOMEDICA 2022.xlsx]Opciones Tratamiento'!#REF!),ISBLANK(AE66),ISTEXT(AE66))</xm:f>
          </x14:formula1>
          <xm:sqref>AJ66 AJ68</xm:sqref>
        </x14:dataValidation>
        <x14:dataValidation type="list" allowBlank="1" showInputMessage="1" showErrorMessage="1" xr:uid="{00000000-0002-0000-0200-000017000000}">
          <x14:formula1>
            <xm:f>'\\HSRTUNCLU\EvidenciasMapasRiesgo\PROCESOS DE APOYO\GESTION SUMINISTROS Y ACTIVOS FIJOS\Riesgos de Proceso\[A-MR-01 ALMACEN 2022.xlsx]Tabla Valoración controles'!#REF!</xm:f>
          </x14:formula1>
          <xm:sqref>R62:S65 U62:W65</xm:sqref>
        </x14:dataValidation>
        <x14:dataValidation type="list" allowBlank="1" showInputMessage="1" showErrorMessage="1" xr:uid="{00000000-0002-0000-0200-000018000000}">
          <x14:formula1>
            <xm:f>'\\HSRTUNCLU\EvidenciasMapasRiesgo\PROCESOS DE APOYO\GESTION SUMINISTROS Y ACTIVOS FIJOS\Riesgos de Proceso\[A-MR-01 ALMACEN 2022.xlsx]Tabla Impacto'!#REF!</xm:f>
          </x14:formula1>
          <xm:sqref>J62:J65</xm:sqref>
        </x14:dataValidation>
        <x14:dataValidation type="list" allowBlank="1" showInputMessage="1" showErrorMessage="1" xr:uid="{00000000-0002-0000-0200-000019000000}">
          <x14:formula1>
            <xm:f>'\\HSRTUNCLU\EvidenciasMapasRiesgo\PROCESOS DE APOYO\GESTION SUMINISTROS Y ACTIVOS FIJOS\Riesgos de Proceso\[A-MR-01 ALMACEN 2022.xlsx]Opciones Tratamiento'!#REF!</xm:f>
          </x14:formula1>
          <xm:sqref>AE62 AE64:AE65 F62:F65 B62:B65 AK64:AK65 AK62</xm:sqref>
        </x14:dataValidation>
        <x14:dataValidation type="custom" allowBlank="1" showInputMessage="1" showErrorMessage="1" error="Recuerde que las acciones se generan bajo la medida de mitigar el riesgo" xr:uid="{00000000-0002-0000-0200-00001A000000}">
          <x14:formula1>
            <xm:f>IF(OR(AE62='\\HSRTUNCLU\EvidenciasMapasRiesgo\PROCESOS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Tratamiento'!#REF!),ISBLANK(AE62),ISTEXT(AE62))</xm:f>
          </x14:formula1>
          <xm:sqref>AF62 AF64:AF65</xm:sqref>
        </x14:dataValidation>
        <x14:dataValidation type="custom" allowBlank="1" showInputMessage="1" showErrorMessage="1" error="Recuerde que las acciones se generan bajo la medida de mitigar el riesgo" xr:uid="{00000000-0002-0000-0200-00001B000000}">
          <x14:formula1>
            <xm:f>IF(OR(AE62='\\HSRTUNCLU\EvidenciasMapasRiesgo\PROCESOS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Tratamiento'!#REF!),ISBLANK(AE62),ISTEXT(AE62))</xm:f>
          </x14:formula1>
          <xm:sqref>AG62 AG64:AG65</xm:sqref>
        </x14:dataValidation>
        <x14:dataValidation type="custom" allowBlank="1" showInputMessage="1" showErrorMessage="1" error="Recuerde que las acciones se generan bajo la medida de mitigar el riesgo" xr:uid="{00000000-0002-0000-0200-00001C000000}">
          <x14:formula1>
            <xm:f>IF(OR(AE62='\\HSRTUNCLU\EvidenciasMapasRiesgo\PROCESOS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Tratamiento'!#REF!),ISBLANK(AE62),ISTEXT(AE62))</xm:f>
          </x14:formula1>
          <xm:sqref>AH62 AH64:AH65</xm:sqref>
        </x14:dataValidation>
        <x14:dataValidation type="custom" allowBlank="1" showInputMessage="1" showErrorMessage="1" error="Recuerde que las acciones se generan bajo la medida de mitigar el riesgo" xr:uid="{00000000-0002-0000-0200-00001D000000}">
          <x14:formula1>
            <xm:f>IF(OR(AE62='\\HSRTUNCLU\EvidenciasMapasRiesgo\PROCESOS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Tratamiento'!#REF!),ISBLANK(AE62),ISTEXT(AE62))</xm:f>
          </x14:formula1>
          <xm:sqref>AI62 AI64:AI65</xm:sqref>
        </x14:dataValidation>
        <x14:dataValidation type="custom" allowBlank="1" showInputMessage="1" showErrorMessage="1" error="Recuerde que las acciones se generan bajo la medida de mitigar el riesgo" xr:uid="{00000000-0002-0000-0200-00001E000000}">
          <x14:formula1>
            <xm:f>IF(OR(AE62='\\HSRTUNCLU\EvidenciasMapasRiesgo\PROCESOS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Tratamiento'!#REF!,AE62='\\HSRTUNCLU\EvidenciasMapasRiesgo\PROCESOS DE APOYO\GESTION SUMINISTROS Y ACTIVOS FIJOS\Riesgos de Proceso\[A-MR-01 ALMACEN 2022.xlsx]Opciones Tratamiento'!#REF!),ISBLANK(AE62),ISTEXT(AE62))</xm:f>
          </x14:formula1>
          <xm:sqref>AJ62 AJ64:AJ65</xm:sqref>
        </x14:dataValidation>
        <x14:dataValidation type="custom" allowBlank="1" showInputMessage="1" showErrorMessage="1" error="Recuerde que las acciones se generan bajo la medida de mitigar el riesgo" xr:uid="{00000000-0002-0000-0200-00001F000000}">
          <x14:formula1>
            <xm:f>IF(OR(AE56='\\HSRTUNCLU\EvidenciasMapasRiesgo\PROCESOS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Tratamiento'!#REF!),ISBLANK(AE56),ISTEXT(AE56))</xm:f>
          </x14:formula1>
          <xm:sqref>AJ56:AJ61</xm:sqref>
        </x14:dataValidation>
        <x14:dataValidation type="list" allowBlank="1" showInputMessage="1" showErrorMessage="1" xr:uid="{00000000-0002-0000-0200-000020000000}">
          <x14:formula1>
            <xm:f>'\\HSRTUNCLU\EvidenciasMapasRiesgo\PROCESOS DE APOYO\GESTION SISTEMAS Y COMUNICACIONES\Riesgos de Proceso\[GSIC-MR-01 SISTEMAS -COMUNICACION 2022.xlsx]Tabla Valoración controles'!#REF!</xm:f>
          </x14:formula1>
          <xm:sqref>R56:S61 U56:W61</xm:sqref>
        </x14:dataValidation>
        <x14:dataValidation type="list" allowBlank="1" showInputMessage="1" showErrorMessage="1" xr:uid="{00000000-0002-0000-0200-000021000000}">
          <x14:formula1>
            <xm:f>'\\HSRTUNCLU\EvidenciasMapasRiesgo\PROCESOS DE APOYO\GESTION SISTEMAS Y COMUNICACIONES\Riesgos de Proceso\[GSIC-MR-01 SISTEMAS -COMUNICACION 2022.xlsx]Tabla Impacto'!#REF!</xm:f>
          </x14:formula1>
          <xm:sqref>J56:J61</xm:sqref>
        </x14:dataValidation>
        <x14:dataValidation type="list" allowBlank="1" showInputMessage="1" showErrorMessage="1" xr:uid="{00000000-0002-0000-0200-000022000000}">
          <x14:formula1>
            <xm:f>'\\HSRTUNCLU\EvidenciasMapasRiesgo\PROCESOS DE APOYO\GESTION SISTEMAS Y COMUNICACIONES\Riesgos de Proceso\[GSIC-MR-01 SISTEMAS -COMUNICACION 2022.xlsx]Opciones Tratamiento'!#REF!</xm:f>
          </x14:formula1>
          <xm:sqref>AE56 AE58 AE60 F56:F61 B56:B61 AK56:AK61</xm:sqref>
        </x14:dataValidation>
        <x14:dataValidation type="custom" allowBlank="1" showInputMessage="1" showErrorMessage="1" error="Recuerde que las acciones se generan bajo la medida de mitigar el riesgo" xr:uid="{00000000-0002-0000-0200-000023000000}">
          <x14:formula1>
            <xm:f>IF(OR(AE56='\\HSRTUNCLU\EvidenciasMapasRiesgo\PROCESOS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Tratamiento'!#REF!),ISBLANK(AE56),ISTEXT(AE56))</xm:f>
          </x14:formula1>
          <xm:sqref>AF56 AF58:AF61</xm:sqref>
        </x14:dataValidation>
        <x14:dataValidation type="custom" allowBlank="1" showInputMessage="1" showErrorMessage="1" error="Recuerde que las acciones se generan bajo la medida de mitigar el riesgo" xr:uid="{00000000-0002-0000-0200-000024000000}">
          <x14:formula1>
            <xm:f>IF(OR(AE56='\\HSRTUNCLU\EvidenciasMapasRiesgo\PROCESOS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Tratamiento'!#REF!),ISBLANK(AE56),ISTEXT(AE56))</xm:f>
          </x14:formula1>
          <xm:sqref>AG56 AG58:AG61</xm:sqref>
        </x14:dataValidation>
        <x14:dataValidation type="custom" allowBlank="1" showInputMessage="1" showErrorMessage="1" error="Recuerde que las acciones se generan bajo la medida de mitigar el riesgo" xr:uid="{00000000-0002-0000-0200-000025000000}">
          <x14:formula1>
            <xm:f>IF(OR(AE56='\\HSRTUNCLU\EvidenciasMapasRiesgo\PROCESOS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Tratamiento'!#REF!),ISBLANK(AE56),ISTEXT(AE56))</xm:f>
          </x14:formula1>
          <xm:sqref>AH56 AH58:AH61</xm:sqref>
        </x14:dataValidation>
        <x14:dataValidation type="custom" allowBlank="1" showInputMessage="1" showErrorMessage="1" error="Recuerde que las acciones se generan bajo la medida de mitigar el riesgo" xr:uid="{00000000-0002-0000-0200-000026000000}">
          <x14:formula1>
            <xm:f>IF(OR(AE56='\\HSRTUNCLU\EvidenciasMapasRiesgo\PROCESOS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Tratamiento'!#REF!,AE56='\\HSRTUNCLU\EvidenciasMapasRiesgo\PROCESOS DE APOYO\GESTION SISTEMAS Y COMUNICACIONES\Riesgos de Proceso\[GSIC-MR-01 SISTEMAS -COMUNICACION 2022.xlsx]Opciones Tratamiento'!#REF!),ISBLANK(AE56),ISTEXT(AE56))</xm:f>
          </x14:formula1>
          <xm:sqref>AI56 AI58:AI61</xm:sqref>
        </x14:dataValidation>
        <x14:dataValidation type="custom" allowBlank="1" showInputMessage="1" showErrorMessage="1" error="Recuerde que las acciones se generan bajo la medida de mitigar el riesgo" xr:uid="{00000000-0002-0000-0200-000027000000}">
          <x14:formula1>
            <xm:f>IF(OR(AE54='\\HSRTUNCLU\EvidenciasMapasRiesgo\PROCESOS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Tratamiento'!#REF!),ISBLANK(AE54),ISTEXT(AE54))</xm:f>
          </x14:formula1>
          <xm:sqref>AF54:AF55</xm:sqref>
        </x14:dataValidation>
        <x14:dataValidation type="custom" allowBlank="1" showInputMessage="1" showErrorMessage="1" error="Recuerde que las acciones se generan bajo la medida de mitigar el riesgo" xr:uid="{00000000-0002-0000-0200-000028000000}">
          <x14:formula1>
            <xm:f>IF(OR(AE54='\\HSRTUNCLU\EvidenciasMapasRiesgo\PROCESOS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Tratamiento'!#REF!),ISBLANK(AE54),ISTEXT(AE54))</xm:f>
          </x14:formula1>
          <xm:sqref>AG54:AG55</xm:sqref>
        </x14:dataValidation>
        <x14:dataValidation type="custom" allowBlank="1" showInputMessage="1" showErrorMessage="1" error="Recuerde que las acciones se generan bajo la medida de mitigar el riesgo" xr:uid="{00000000-0002-0000-0200-000029000000}">
          <x14:formula1>
            <xm:f>IF(OR(AE54='\\HSRTUNCLU\EvidenciasMapasRiesgo\PROCESOS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Tratamiento'!#REF!),ISBLANK(AE54),ISTEXT(AE54))</xm:f>
          </x14:formula1>
          <xm:sqref>AH54:AH55</xm:sqref>
        </x14:dataValidation>
        <x14:dataValidation type="custom" allowBlank="1" showInputMessage="1" showErrorMessage="1" error="Recuerde que las acciones se generan bajo la medida de mitigar el riesgo" xr:uid="{00000000-0002-0000-0200-00002A000000}">
          <x14:formula1>
            <xm:f>IF(OR(AE54='\\HSRTUNCLU\EvidenciasMapasRiesgo\PROCESOS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Tratamiento'!#REF!),ISBLANK(AE54),ISTEXT(AE54))</xm:f>
          </x14:formula1>
          <xm:sqref>AI54:AI55</xm:sqref>
        </x14:dataValidation>
        <x14:dataValidation type="custom" allowBlank="1" showInputMessage="1" showErrorMessage="1" error="Recuerde que las acciones se generan bajo la medida de mitigar el riesgo" xr:uid="{00000000-0002-0000-0200-00002B000000}">
          <x14:formula1>
            <xm:f>IF(OR(AE54='\\HSRTUNCLU\EvidenciasMapasRiesgo\PROCESOS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Tratamiento'!#REF!,AE54='\\HSRTUNCLU\EvidenciasMapasRiesgo\PROCESOS DE APOYO\GESTION SERVICIOS DE APOYO\Riesgos de Proceso\[INT-MR-01  SERVICIOS APOYO  2022.xlsx]Opciones Tratamiento'!#REF!),ISBLANK(AE54),ISTEXT(AE54))</xm:f>
          </x14:formula1>
          <xm:sqref>AJ54:AJ55</xm:sqref>
        </x14:dataValidation>
        <x14:dataValidation type="list" allowBlank="1" showInputMessage="1" showErrorMessage="1" xr:uid="{00000000-0002-0000-0200-00002C000000}">
          <x14:formula1>
            <xm:f>'\\HSRTUNCLU\EvidenciasMapasRiesgo\PROCESOS DE APOYO\GESTION SERVICIOS DE APOYO\Riesgos de Proceso\[INT-MR-01  SERVICIOS APOYO  2022.xlsx]Tabla Valoración controles'!#REF!</xm:f>
          </x14:formula1>
          <xm:sqref>R54:S55 U54:W55</xm:sqref>
        </x14:dataValidation>
        <x14:dataValidation type="list" allowBlank="1" showInputMessage="1" showErrorMessage="1" xr:uid="{00000000-0002-0000-0200-00002D000000}">
          <x14:formula1>
            <xm:f>'\\HSRTUNCLU\EvidenciasMapasRiesgo\PROCESOS DE APOYO\GESTION SERVICIOS DE APOYO\Riesgos de Proceso\[INT-MR-01  SERVICIOS APOYO  2022.xlsx]Opciones Tratamiento'!#REF!</xm:f>
          </x14:formula1>
          <xm:sqref>AE54:AE55 AK54:AK55 F54:F55 B54:B55</xm:sqref>
        </x14:dataValidation>
        <x14:dataValidation type="list" allowBlank="1" showInputMessage="1" showErrorMessage="1" xr:uid="{00000000-0002-0000-0200-00002E000000}">
          <x14:formula1>
            <xm:f>'\\HSRTUNCLU\EvidenciasMapasRiesgo\PROCESOS DE APOYO\GESTION SERVICIOS DE APOYO\Riesgos de Proceso\[INT-MR-01  SERVICIOS APOYO  2022.xlsx]Tabla Impacto'!#REF!</xm:f>
          </x14:formula1>
          <xm:sqref>J54:J55</xm:sqref>
        </x14:dataValidation>
        <x14:dataValidation type="custom" allowBlank="1" showInputMessage="1" showErrorMessage="1" error="Recuerde que las acciones se generan bajo la medida de mitigar el riesgo" xr:uid="{00000000-0002-0000-0200-00002F000000}">
          <x14:formula1>
            <xm:f>IF(OR(AE52='\\HSRTUNCLU\EvidenciasMapasRiesgo\PROCESOS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Tratamiento'!#REF!),ISBLANK(AE52),ISTEXT(AE52))</xm:f>
          </x14:formula1>
          <xm:sqref>AF52:AF53</xm:sqref>
        </x14:dataValidation>
        <x14:dataValidation type="custom" allowBlank="1" showInputMessage="1" showErrorMessage="1" error="Recuerde que las acciones se generan bajo la medida de mitigar el riesgo" xr:uid="{00000000-0002-0000-0200-000030000000}">
          <x14:formula1>
            <xm:f>IF(OR(AE52='\\HSRTUNCLU\EvidenciasMapasRiesgo\PROCESOS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Tratamiento'!#REF!),ISBLANK(AE52),ISTEXT(AE52))</xm:f>
          </x14:formula1>
          <xm:sqref>AG52:AG53</xm:sqref>
        </x14:dataValidation>
        <x14:dataValidation type="custom" allowBlank="1" showInputMessage="1" showErrorMessage="1" error="Recuerde que las acciones se generan bajo la medida de mitigar el riesgo" xr:uid="{00000000-0002-0000-0200-000031000000}">
          <x14:formula1>
            <xm:f>IF(OR(AE52='\\HSRTUNCLU\EvidenciasMapasRiesgo\PROCESOS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Tratamiento'!#REF!),ISBLANK(AE52),ISTEXT(AE52))</xm:f>
          </x14:formula1>
          <xm:sqref>AH52:AH53</xm:sqref>
        </x14:dataValidation>
        <x14:dataValidation type="custom" allowBlank="1" showInputMessage="1" showErrorMessage="1" error="Recuerde que las acciones se generan bajo la medida de mitigar el riesgo" xr:uid="{00000000-0002-0000-0200-000032000000}">
          <x14:formula1>
            <xm:f>IF(OR(AE52='\\HSRTUNCLU\EvidenciasMapasRiesgo\PROCESOS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Tratamiento'!#REF!),ISBLANK(AE52),ISTEXT(AE52))</xm:f>
          </x14:formula1>
          <xm:sqref>AI52:AI53</xm:sqref>
        </x14:dataValidation>
        <x14:dataValidation type="custom" allowBlank="1" showInputMessage="1" showErrorMessage="1" error="Recuerde que las acciones se generan bajo la medida de mitigar el riesgo" xr:uid="{00000000-0002-0000-0200-000033000000}">
          <x14:formula1>
            <xm:f>IF(OR(AE52='\\HSRTUNCLU\EvidenciasMapasRiesgo\PROCESOS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Tratamiento'!#REF!,AE52='\\HSRTUNCLU\EvidenciasMapasRiesgo\PROCESOS DE APOYO\GESTION MANTENIMIENTO\Riesgos de Proceso\[MAN-MR-01 MANTENIMIENTO 2022.xlsx]Opciones Tratamiento'!#REF!),ISBLANK(AE52),ISTEXT(AE52))</xm:f>
          </x14:formula1>
          <xm:sqref>AJ52:AJ53</xm:sqref>
        </x14:dataValidation>
        <x14:dataValidation type="list" allowBlank="1" showInputMessage="1" showErrorMessage="1" xr:uid="{00000000-0002-0000-0200-000034000000}">
          <x14:formula1>
            <xm:f>'\\HSRTUNCLU\EvidenciasMapasRiesgo\PROCESOS DE APOYO\GESTION MANTENIMIENTO\Riesgos de Proceso\[MAN-MR-01 MANTENIMIENTO 2022.xlsx]Tabla Valoración controles'!#REF!</xm:f>
          </x14:formula1>
          <xm:sqref>R52:S53 U52:W53</xm:sqref>
        </x14:dataValidation>
        <x14:dataValidation type="list" allowBlank="1" showInputMessage="1" showErrorMessage="1" xr:uid="{00000000-0002-0000-0200-000035000000}">
          <x14:formula1>
            <xm:f>'\\HSRTUNCLU\EvidenciasMapasRiesgo\PROCESOS DE APOYO\GESTION MANTENIMIENTO\Riesgos de Proceso\[MAN-MR-01 MANTENIMIENTO 2022.xlsx]Tabla Impacto'!#REF!</xm:f>
          </x14:formula1>
          <xm:sqref>J52:J53</xm:sqref>
        </x14:dataValidation>
        <x14:dataValidation type="list" allowBlank="1" showInputMessage="1" showErrorMessage="1" xr:uid="{00000000-0002-0000-0200-000036000000}">
          <x14:formula1>
            <xm:f>'\\HSRTUNCLU\EvidenciasMapasRiesgo\PROCESOS DE APOYO\GESTION MANTENIMIENTO\Riesgos de Proceso\[MAN-MR-01 MANTENIMIENTO 2022.xlsx]Opciones Tratamiento'!#REF!</xm:f>
          </x14:formula1>
          <xm:sqref>AK52:AK53 F52:F53 B52:B53 AE52:AE53</xm:sqref>
        </x14:dataValidation>
        <x14:dataValidation type="custom" allowBlank="1" showInputMessage="1" showErrorMessage="1" error="Recuerde que las acciones se generan bajo la medida de mitigar el riesgo" xr:uid="{00000000-0002-0000-0200-000037000000}">
          <x14:formula1>
            <xm:f>IF(OR(AE50='\\HSRTUNCLU\EvidenciasMapasRiesgo\PROCESOS DE APOYO\GESTION JURIDICA\Riesgos de Proceso\[OAJ-MR-01 JURIDICA  2022.xlsx]Opciones Tratamiento'!#REF!,AE50='\\HSRTUNCLU\EvidenciasMapasRiesgo\PROCESOS DE APOYO\GESTION JURIDICA\Riesgos de Proceso\[OAJ-MR-01 JURIDICA  2022.xlsx]Opciones Tratamiento'!#REF!,AE50='\\HSRTUNCLU\EvidenciasMapasRiesgo\PROCESOS DE APOYO\GESTION JURIDICA\Riesgos de Proceso\[OAJ-MR-01 JURIDICA  2022.xlsx]Opciones Tratamiento'!#REF!),ISBLANK(AE50),ISTEXT(AE50))</xm:f>
          </x14:formula1>
          <xm:sqref>AF50:AF51</xm:sqref>
        </x14:dataValidation>
        <x14:dataValidation type="custom" allowBlank="1" showInputMessage="1" showErrorMessage="1" error="Recuerde que las acciones se generan bajo la medida de mitigar el riesgo" xr:uid="{00000000-0002-0000-0200-000038000000}">
          <x14:formula1>
            <xm:f>IF(OR(AE50='\\HSRTUNCLU\EvidenciasMapasRiesgo\PROCESOS DE APOYO\GESTION JURIDICA\Riesgos de Proceso\[OAJ-MR-01 JURIDICA  2022.xlsx]Opciones Tratamiento'!#REF!,AE50='\\HSRTUNCLU\EvidenciasMapasRiesgo\PROCESOS DE APOYO\GESTION JURIDICA\Riesgos de Proceso\[OAJ-MR-01 JURIDICA  2022.xlsx]Opciones Tratamiento'!#REF!,AE50='\\HSRTUNCLU\EvidenciasMapasRiesgo\PROCESOS DE APOYO\GESTION JURIDICA\Riesgos de Proceso\[OAJ-MR-01 JURIDICA  2022.xlsx]Opciones Tratamiento'!#REF!),ISBLANK(AE50),ISTEXT(AE50))</xm:f>
          </x14:formula1>
          <xm:sqref>AG50:AG51</xm:sqref>
        </x14:dataValidation>
        <x14:dataValidation type="custom" allowBlank="1" showInputMessage="1" showErrorMessage="1" error="Recuerde que las acciones se generan bajo la medida de mitigar el riesgo" xr:uid="{00000000-0002-0000-0200-000039000000}">
          <x14:formula1>
            <xm:f>IF(OR(AE50='\\HSRTUNCLU\EvidenciasMapasRiesgo\PROCESOS DE APOYO\GESTION JURIDICA\Riesgos de Proceso\[OAJ-MR-01 JURIDICA  2022.xlsx]Opciones Tratamiento'!#REF!,AE50='\\HSRTUNCLU\EvidenciasMapasRiesgo\PROCESOS DE APOYO\GESTION JURIDICA\Riesgos de Proceso\[OAJ-MR-01 JURIDICA  2022.xlsx]Opciones Tratamiento'!#REF!,AE50='\\HSRTUNCLU\EvidenciasMapasRiesgo\PROCESOS DE APOYO\GESTION JURIDICA\Riesgos de Proceso\[OAJ-MR-01 JURIDICA  2022.xlsx]Opciones Tratamiento'!#REF!),ISBLANK(AE50),ISTEXT(AE50))</xm:f>
          </x14:formula1>
          <xm:sqref>AH50:AH51</xm:sqref>
        </x14:dataValidation>
        <x14:dataValidation type="custom" allowBlank="1" showInputMessage="1" showErrorMessage="1" error="Recuerde que las acciones se generan bajo la medida de mitigar el riesgo" xr:uid="{00000000-0002-0000-0200-00003A000000}">
          <x14:formula1>
            <xm:f>IF(OR(AE50='\\HSRTUNCLU\EvidenciasMapasRiesgo\PROCESOS DE APOYO\GESTION JURIDICA\Riesgos de Proceso\[OAJ-MR-01 JURIDICA  2022.xlsx]Opciones Tratamiento'!#REF!,AE50='\\HSRTUNCLU\EvidenciasMapasRiesgo\PROCESOS DE APOYO\GESTION JURIDICA\Riesgos de Proceso\[OAJ-MR-01 JURIDICA  2022.xlsx]Opciones Tratamiento'!#REF!,AE50='\\HSRTUNCLU\EvidenciasMapasRiesgo\PROCESOS DE APOYO\GESTION JURIDICA\Riesgos de Proceso\[OAJ-MR-01 JURIDICA  2022.xlsx]Opciones Tratamiento'!#REF!),ISBLANK(AE50),ISTEXT(AE50))</xm:f>
          </x14:formula1>
          <xm:sqref>AI50:AI51</xm:sqref>
        </x14:dataValidation>
        <x14:dataValidation type="custom" allowBlank="1" showInputMessage="1" showErrorMessage="1" error="Recuerde que las acciones se generan bajo la medida de mitigar el riesgo" xr:uid="{00000000-0002-0000-0200-00003B000000}">
          <x14:formula1>
            <xm:f>IF(OR(AE50='\\HSRTUNCLU\EvidenciasMapasRiesgo\PROCESOS DE APOYO\GESTION JURIDICA\Riesgos de Proceso\[OAJ-MR-01 JURIDICA  2022.xlsx]Opciones Tratamiento'!#REF!,AE50='\\HSRTUNCLU\EvidenciasMapasRiesgo\PROCESOS DE APOYO\GESTION JURIDICA\Riesgos de Proceso\[OAJ-MR-01 JURIDICA  2022.xlsx]Opciones Tratamiento'!#REF!,AE50='\\HSRTUNCLU\EvidenciasMapasRiesgo\PROCESOS DE APOYO\GESTION JURIDICA\Riesgos de Proceso\[OAJ-MR-01 JURIDICA  2022.xlsx]Opciones Tratamiento'!#REF!),ISBLANK(AE50),ISTEXT(AE50))</xm:f>
          </x14:formula1>
          <xm:sqref>AJ50:AJ51</xm:sqref>
        </x14:dataValidation>
        <x14:dataValidation type="list" allowBlank="1" showInputMessage="1" showErrorMessage="1" xr:uid="{00000000-0002-0000-0200-00003C000000}">
          <x14:formula1>
            <xm:f>'\\HSRTUNCLU\EvidenciasMapasRiesgo\PROCESOS DE APOYO\GESTION JURIDICA\Riesgos de Proceso\[OAJ-MR-01 JURIDICA  2022.xlsx]Tabla Valoración controles'!#REF!</xm:f>
          </x14:formula1>
          <xm:sqref>R50:S51 U50:W51</xm:sqref>
        </x14:dataValidation>
        <x14:dataValidation type="list" allowBlank="1" showInputMessage="1" showErrorMessage="1" xr:uid="{00000000-0002-0000-0200-00003D000000}">
          <x14:formula1>
            <xm:f>'\\HSRTUNCLU\EvidenciasMapasRiesgo\PROCESOS DE APOYO\GESTION JURIDICA\Riesgos de Proceso\[OAJ-MR-01 JURIDICA  2022.xlsx]Tabla Impacto'!#REF!</xm:f>
          </x14:formula1>
          <xm:sqref>J50:J51</xm:sqref>
        </x14:dataValidation>
        <x14:dataValidation type="list" allowBlank="1" showInputMessage="1" showErrorMessage="1" xr:uid="{00000000-0002-0000-0200-00003E000000}">
          <x14:formula1>
            <xm:f>'\\HSRTUNCLU\EvidenciasMapasRiesgo\PROCESOS DE APOYO\GESTION JURIDICA\Riesgos de Proceso\[OAJ-MR-01 JURIDICA  2022.xlsx]Opciones Tratamiento'!#REF!</xm:f>
          </x14:formula1>
          <xm:sqref>AK50:AK51 F50:F51 B50:B51 AE50:AE51</xm:sqref>
        </x14:dataValidation>
        <x14:dataValidation type="custom" allowBlank="1" showInputMessage="1" showErrorMessage="1" error="Recuerde que las acciones se generan bajo la medida de mitigar el riesgo" xr:uid="{00000000-0002-0000-0200-00003F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AF33:AF49</xm:sqref>
        </x14:dataValidation>
        <x14:dataValidation type="custom" allowBlank="1" showInputMessage="1" showErrorMessage="1" error="Recuerde que las acciones se generan bajo la medida de mitigar el riesgo" xr:uid="{00000000-0002-0000-0200-000040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AG33:AG49</xm:sqref>
        </x14:dataValidation>
        <x14:dataValidation type="custom" allowBlank="1" showInputMessage="1" showErrorMessage="1" error="Recuerde que las acciones se generan bajo la medida de mitigar el riesgo" xr:uid="{00000000-0002-0000-0200-000041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AH33:AH49</xm:sqref>
        </x14:dataValidation>
        <x14:dataValidation type="custom" allowBlank="1" showInputMessage="1" showErrorMessage="1" error="Recuerde que las acciones se generan bajo la medida de mitigar el riesgo" xr:uid="{00000000-0002-0000-0200-000042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AI33:AI49</xm:sqref>
        </x14:dataValidation>
        <x14:dataValidation type="custom" allowBlank="1" showInputMessage="1" showErrorMessage="1" error="Recuerde que las acciones se generan bajo la medida de mitigar el riesgo" xr:uid="{00000000-0002-0000-0200-000043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AJ33:AJ49</xm:sqref>
        </x14:dataValidation>
        <x14:dataValidation type="list" allowBlank="1" showInputMessage="1" showErrorMessage="1" xr:uid="{00000000-0002-0000-0200-000044000000}">
          <x14:formula1>
            <xm:f>'\\HSRTUNCLU\EvidenciasMapasRiesgo\PROCESOS DE APOYO\GESTION FINANCIERA\Riesgos de Proceso\[AF-MR-01 FINANCIERA 2022.xlsx]Tabla Valoración controles'!#REF!</xm:f>
          </x14:formula1>
          <xm:sqref>R33:S49 U33:W49</xm:sqref>
        </x14:dataValidation>
        <x14:dataValidation type="custom" allowBlank="1" showInputMessage="1" showErrorMessage="1" error="Recuerde que las acciones se generan bajo la medida de mitigar el riesgo" xr:uid="{00000000-0002-0000-0200-000045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AF31</xm:sqref>
        </x14:dataValidation>
        <x14:dataValidation type="custom" allowBlank="1" showInputMessage="1" showErrorMessage="1" error="Recuerde que las acciones se generan bajo la medida de mitigar el riesgo" xr:uid="{00000000-0002-0000-0200-000046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AG31</xm:sqref>
        </x14:dataValidation>
        <x14:dataValidation type="custom" allowBlank="1" showInputMessage="1" showErrorMessage="1" error="Recuerde que las acciones se generan bajo la medida de mitigar el riesgo" xr:uid="{00000000-0002-0000-0200-000047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AH31</xm:sqref>
        </x14:dataValidation>
        <x14:dataValidation type="custom" allowBlank="1" showInputMessage="1" showErrorMessage="1" error="Recuerde que las acciones se generan bajo la medida de mitigar el riesgo" xr:uid="{00000000-0002-0000-0200-000048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AI31</xm:sqref>
        </x14:dataValidation>
        <x14:dataValidation type="custom" allowBlank="1" showInputMessage="1" showErrorMessage="1" error="Recuerde que las acciones se generan bajo la medida de mitigar el riesgo" xr:uid="{00000000-0002-0000-0200-000049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AJ31</xm:sqref>
        </x14:dataValidation>
        <x14:dataValidation type="list" allowBlank="1" showInputMessage="1" showErrorMessage="1" xr:uid="{00000000-0002-0000-0200-00004A000000}">
          <x14:formula1>
            <xm:f>'\\HSRTUNCLU\EvidenciasMapasRiesgo\PROCESOS DE APOYO\GESTION FINANCIERA\Riesgos de Proceso\[AF-MR-01 FINANCIERA 2022.xlsx]Opciones Tratamiento'!#REF!</xm:f>
          </x14:formula1>
          <xm:sqref>AE39:AE41 AE43 AE46:AE48 AE33:AE37 AK41:AK44 AK46:AK49 AK33:AK35 F39:F49 F33:F37 B39:B49 B33:B37</xm:sqref>
        </x14:dataValidation>
        <x14:dataValidation type="list" allowBlank="1" showInputMessage="1" showErrorMessage="1" xr:uid="{00000000-0002-0000-0200-00004B000000}">
          <x14:formula1>
            <xm:f>'\\HSRTUNCLU\EvidenciasMapasRiesgo\PROCESOS DE APOYO\GESTION FINANCIERA\Riesgos de Proceso\[AF-MR-01 FINANCIERA 2022.xlsx]Tabla Impacto'!#REF!</xm:f>
          </x14:formula1>
          <xm:sqref>J36:J49 J33:J34</xm:sqref>
        </x14:dataValidation>
        <x14:dataValidation type="list" allowBlank="1" showInputMessage="1" showErrorMessage="1" xr:uid="{00000000-0002-0000-0200-00004C000000}">
          <x14:formula1>
            <xm:f>'\\HSRTUNCLU\EvidenciasMapasRiesgo\PROCESOS DE APOYO\GESTION DOCUMENTAL\Riesgos de Proceso\[GD-MR-01 GESTION DOCUMENTAL 2022.xlsx]Tabla Valoración controles'!#REF!</xm:f>
          </x14:formula1>
          <xm:sqref>R31:S32 U31:W32</xm:sqref>
        </x14:dataValidation>
        <x14:dataValidation type="list" allowBlank="1" showInputMessage="1" showErrorMessage="1" xr:uid="{00000000-0002-0000-0200-00004D000000}">
          <x14:formula1>
            <xm:f>'\\HSRTUNCLU\EvidenciasMapasRiesgo\PROCESOS DE APOYO\GESTION DOCUMENTAL\Riesgos de Proceso\[GD-MR-01 GESTION DOCUMENTAL 2022.xlsx]Tabla Impacto'!#REF!</xm:f>
          </x14:formula1>
          <xm:sqref>J31:J32</xm:sqref>
        </x14:dataValidation>
        <x14:dataValidation type="list" allowBlank="1" showInputMessage="1" showErrorMessage="1" xr:uid="{00000000-0002-0000-0200-00004E000000}">
          <x14:formula1>
            <xm:f>'\\HSRTUNCLU\EvidenciasMapasRiesgo\PROCESOS DE APOYO\GESTION DOCUMENTAL\Riesgos de Proceso\[GD-MR-01 GESTION DOCUMENTAL 2022.xlsx]Opciones Tratamiento'!#REF!</xm:f>
          </x14:formula1>
          <xm:sqref>AK31:AK32 F31:F32 B31:B32 AE31:AE32</xm:sqref>
        </x14:dataValidation>
        <x14:dataValidation type="list" allowBlank="1" showInputMessage="1" showErrorMessage="1" xr:uid="{00000000-0002-0000-0200-00004F000000}">
          <x14:formula1>
            <xm:f>'\\HSRTUNCLU\EvidenciasMapasRiesgo\PROCESOS DE APOYO\GESITON CONTRATACIÓN\Riesgos de Proceso\[C-MR-01 CONTRATACION 2022.xlsx]Tabla Valoración controles'!#REF!</xm:f>
          </x14:formula1>
          <xm:sqref>R10:S13 U10:W13</xm:sqref>
        </x14:dataValidation>
        <x14:dataValidation type="list" allowBlank="1" showInputMessage="1" showErrorMessage="1" xr:uid="{00000000-0002-0000-0200-000050000000}">
          <x14:formula1>
            <xm:f>'\\HSRTUNCLU\EvidenciasMapasRiesgo\PROCESOS DE APOYO\GESITON CONTRATACIÓN\Riesgos de Proceso\[C-MR-01 CONTRATACION 2022.xlsx]Opciones Tratamiento'!#REF!</xm:f>
          </x14:formula1>
          <xm:sqref>AE10:AE13 F10:F13 B10:B13</xm:sqref>
        </x14:dataValidation>
        <x14:dataValidation type="list" allowBlank="1" showInputMessage="1" showErrorMessage="1" xr:uid="{00000000-0002-0000-0200-000051000000}">
          <x14:formula1>
            <xm:f>'\\HSRTUNCLU\EvidenciasMapasRiesgo\PROCESOS DE APOYO\GESITON CONTRATACIÓN\Riesgos de Proceso\[C-MR-01 CONTRATACION 2022.xlsx]Tabla Impacto'!#REF!</xm:f>
          </x14:formula1>
          <xm:sqref>J10:J13</xm:sqref>
        </x14:dataValidation>
        <x14:dataValidation type="custom" allowBlank="1" showInputMessage="1" showErrorMessage="1" error="Recuerde que las acciones se generan bajo la medida de mitigar el riesgo" xr:uid="{00000000-0002-0000-0200-000052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AF10:AF13</xm:sqref>
        </x14:dataValidation>
        <x14:dataValidation type="custom" allowBlank="1" showInputMessage="1" showErrorMessage="1" error="Recuerde que las acciones se generan bajo la medida de mitigar el riesgo" xr:uid="{00000000-0002-0000-0200-000053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AG10:AG13</xm:sqref>
        </x14:dataValidation>
        <x14:dataValidation type="custom" allowBlank="1" showInputMessage="1" showErrorMessage="1" error="Recuerde que las acciones se generan bajo la medida de mitigar el riesgo" xr:uid="{00000000-0002-0000-0200-000054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AH10:AH13</xm:sqref>
        </x14:dataValidation>
        <x14:dataValidation type="custom" allowBlank="1" showInputMessage="1" showErrorMessage="1" error="Recuerde que las acciones se generan bajo la medida de mitigar el riesgo" xr:uid="{00000000-0002-0000-0200-000055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AI10:AI13</xm:sqref>
        </x14:dataValidation>
        <x14:dataValidation type="custom" allowBlank="1" showInputMessage="1" showErrorMessage="1" error="Recuerde que las acciones se generan bajo la medida de mitigar el riesgo" xr:uid="{00000000-0002-0000-0200-000056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AJ10:AJ13</xm:sqref>
        </x14:dataValidation>
        <x14:dataValidation type="custom" allowBlank="1" showInputMessage="1" showErrorMessage="1" error="Recuerde que las acciones se generan bajo la medida de mitigar el riesgo" xr:uid="{00000000-0002-0000-0200-000057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AJ32</xm:sqref>
        </x14:dataValidation>
        <x14:dataValidation type="custom" allowBlank="1" showInputMessage="1" showErrorMessage="1" error="Recuerde que las acciones se generan bajo la medida de mitigar el riesgo" xr:uid="{00000000-0002-0000-0200-000058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AI32</xm:sqref>
        </x14:dataValidation>
        <x14:dataValidation type="custom" allowBlank="1" showInputMessage="1" showErrorMessage="1" error="Recuerde que las acciones se generan bajo la medida de mitigar el riesgo" xr:uid="{00000000-0002-0000-0200-000059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AH32</xm:sqref>
        </x14:dataValidation>
        <x14:dataValidation type="custom" allowBlank="1" showInputMessage="1" showErrorMessage="1" error="Recuerde que las acciones se generan bajo la medida de mitigar el riesgo" xr:uid="{00000000-0002-0000-0200-00005A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AG32</xm:sqref>
        </x14:dataValidation>
        <x14:dataValidation type="custom" allowBlank="1" showInputMessage="1" showErrorMessage="1" error="Recuerde que las acciones se generan bajo la medida de mitigar el riesgo" xr:uid="{00000000-0002-0000-0200-00005B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28"/>
  <sheetViews>
    <sheetView zoomScale="80" zoomScaleNormal="80" workbookViewId="0">
      <selection activeCell="D10" sqref="D10:D28"/>
    </sheetView>
  </sheetViews>
  <sheetFormatPr baseColWidth="10" defaultRowHeight="12.75" x14ac:dyDescent="0.2"/>
  <cols>
    <col min="1" max="1" width="16.42578125" style="56" customWidth="1"/>
    <col min="2" max="2" width="14.140625" style="56" customWidth="1"/>
    <col min="3" max="3" width="16.140625" style="56" customWidth="1"/>
    <col min="4" max="4" width="29.85546875" style="1" customWidth="1"/>
    <col min="5" max="5" width="23.7109375" style="1" customWidth="1"/>
    <col min="6" max="6" width="16.42578125" style="57" customWidth="1"/>
    <col min="7" max="7" width="12.140625" style="1" customWidth="1"/>
    <col min="8" max="8" width="16.5703125" style="1" customWidth="1"/>
    <col min="9" max="9" width="6.7109375" style="1" bestFit="1" customWidth="1"/>
    <col min="10" max="10" width="20.7109375" style="1" customWidth="1"/>
    <col min="11" max="11" width="19.28515625" style="1" customWidth="1"/>
    <col min="12" max="12" width="12.85546875" style="1" customWidth="1"/>
    <col min="13" max="13" width="6.42578125" style="1" bestFit="1" customWidth="1"/>
    <col min="14" max="14" width="12.85546875" style="1" customWidth="1"/>
    <col min="15" max="15" width="7.85546875" style="1" customWidth="1"/>
    <col min="16" max="16" width="31" style="1" customWidth="1"/>
    <col min="17" max="17" width="13.28515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26.140625" style="1" customWidth="1"/>
    <col min="25" max="25" width="9.28515625" style="1" customWidth="1"/>
    <col min="26" max="26" width="5.5703125" style="1" customWidth="1"/>
    <col min="27" max="27" width="10.42578125" style="1" customWidth="1"/>
    <col min="28" max="28" width="6.5703125" style="1" customWidth="1"/>
    <col min="29" max="29" width="9.140625" style="1" customWidth="1"/>
    <col min="30" max="30" width="8.42578125" style="1" customWidth="1"/>
    <col min="31" max="31" width="7.28515625" style="1" customWidth="1"/>
    <col min="32" max="32" width="17" style="1" customWidth="1"/>
    <col min="33" max="33" width="16" style="1" customWidth="1"/>
    <col min="34" max="34" width="10.140625" style="1" customWidth="1"/>
    <col min="35" max="35" width="13.28515625" style="1" customWidth="1"/>
    <col min="36" max="36" width="18.5703125" style="1" customWidth="1"/>
    <col min="37" max="37" width="9.28515625" style="1" customWidth="1"/>
    <col min="38" max="38" width="68.7109375" style="1" customWidth="1"/>
    <col min="39" max="16384" width="11.42578125" style="1"/>
  </cols>
  <sheetData>
    <row r="1" spans="1:69" x14ac:dyDescent="0.2">
      <c r="A1" s="382" t="s">
        <v>239</v>
      </c>
      <c r="B1" s="383"/>
      <c r="C1" s="388" t="s">
        <v>179</v>
      </c>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90"/>
      <c r="AJ1" s="405"/>
      <c r="AK1" s="405"/>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1:69" x14ac:dyDescent="0.2">
      <c r="A2" s="385"/>
      <c r="B2" s="386"/>
      <c r="C2" s="391"/>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3"/>
      <c r="AJ2" s="405"/>
      <c r="AK2" s="405"/>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x14ac:dyDescent="0.2">
      <c r="A3" s="406" t="s">
        <v>240</v>
      </c>
      <c r="B3" s="407"/>
      <c r="C3" s="394"/>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6"/>
      <c r="AJ3" s="405"/>
      <c r="AK3" s="405"/>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1:69" x14ac:dyDescent="0.2">
      <c r="A4" s="516" t="s">
        <v>180</v>
      </c>
      <c r="B4" s="516"/>
      <c r="C4" s="489" t="s">
        <v>241</v>
      </c>
      <c r="D4" s="490"/>
      <c r="E4" s="490"/>
      <c r="F4" s="517"/>
      <c r="G4" s="371" t="s">
        <v>242</v>
      </c>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3"/>
      <c r="AJ4" s="376" t="s">
        <v>243</v>
      </c>
      <c r="AK4" s="377"/>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row>
    <row r="5" spans="1:69" ht="32.25" x14ac:dyDescent="0.2">
      <c r="A5" s="488" t="s">
        <v>182</v>
      </c>
      <c r="B5" s="488"/>
      <c r="C5" s="489" t="s">
        <v>512</v>
      </c>
      <c r="D5" s="490"/>
      <c r="E5" s="490"/>
      <c r="F5" s="517"/>
      <c r="G5" s="491"/>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5"/>
      <c r="AJ5" s="380"/>
      <c r="AK5" s="381"/>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row>
    <row r="6" spans="1:69" x14ac:dyDescent="0.2">
      <c r="A6" s="98"/>
      <c r="B6" s="98"/>
      <c r="C6" s="21"/>
      <c r="D6" s="21"/>
      <c r="E6" s="21"/>
      <c r="F6" s="21"/>
      <c r="G6" s="21"/>
      <c r="H6" s="20"/>
      <c r="I6" s="20"/>
      <c r="J6" s="20"/>
      <c r="K6" s="20"/>
      <c r="L6" s="20"/>
      <c r="M6" s="20"/>
      <c r="N6" s="20"/>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row>
    <row r="7" spans="1:69" s="22" customFormat="1" x14ac:dyDescent="0.2">
      <c r="A7" s="397" t="s">
        <v>183</v>
      </c>
      <c r="B7" s="397"/>
      <c r="C7" s="397"/>
      <c r="D7" s="397"/>
      <c r="E7" s="397"/>
      <c r="F7" s="397"/>
      <c r="G7" s="397"/>
      <c r="H7" s="398" t="s">
        <v>9</v>
      </c>
      <c r="I7" s="398"/>
      <c r="J7" s="398"/>
      <c r="K7" s="398"/>
      <c r="L7" s="398"/>
      <c r="M7" s="398"/>
      <c r="N7" s="398"/>
      <c r="O7" s="399" t="s">
        <v>184</v>
      </c>
      <c r="P7" s="400"/>
      <c r="Q7" s="400"/>
      <c r="R7" s="400"/>
      <c r="S7" s="400"/>
      <c r="T7" s="400"/>
      <c r="U7" s="400"/>
      <c r="V7" s="400"/>
      <c r="W7" s="400"/>
      <c r="X7" s="401"/>
      <c r="Y7" s="402" t="s">
        <v>8</v>
      </c>
      <c r="Z7" s="402"/>
      <c r="AA7" s="402"/>
      <c r="AB7" s="402"/>
      <c r="AC7" s="402"/>
      <c r="AD7" s="402"/>
      <c r="AE7" s="402"/>
      <c r="AF7" s="403" t="s">
        <v>138</v>
      </c>
      <c r="AG7" s="403"/>
      <c r="AH7" s="403"/>
      <c r="AI7" s="403"/>
      <c r="AJ7" s="403"/>
      <c r="AK7" s="403"/>
      <c r="AL7" s="2"/>
    </row>
    <row r="8" spans="1:69" s="22" customFormat="1" x14ac:dyDescent="0.2">
      <c r="A8" s="404" t="s">
        <v>185</v>
      </c>
      <c r="B8" s="369" t="s">
        <v>186</v>
      </c>
      <c r="C8" s="370" t="s">
        <v>188</v>
      </c>
      <c r="D8" s="369" t="s">
        <v>189</v>
      </c>
      <c r="E8" s="370" t="s">
        <v>190</v>
      </c>
      <c r="F8" s="370" t="s">
        <v>2</v>
      </c>
      <c r="G8" s="370" t="s">
        <v>191</v>
      </c>
      <c r="H8" s="365" t="s">
        <v>192</v>
      </c>
      <c r="I8" s="366" t="s">
        <v>193</v>
      </c>
      <c r="J8" s="363" t="s">
        <v>194</v>
      </c>
      <c r="K8" s="363" t="s">
        <v>195</v>
      </c>
      <c r="L8" s="365" t="s">
        <v>196</v>
      </c>
      <c r="M8" s="366" t="s">
        <v>193</v>
      </c>
      <c r="N8" s="365" t="s">
        <v>197</v>
      </c>
      <c r="O8" s="498" t="s">
        <v>198</v>
      </c>
      <c r="P8" s="368" t="s">
        <v>199</v>
      </c>
      <c r="Q8" s="368" t="s">
        <v>5</v>
      </c>
      <c r="R8" s="359" t="s">
        <v>200</v>
      </c>
      <c r="S8" s="360"/>
      <c r="T8" s="360"/>
      <c r="U8" s="360"/>
      <c r="V8" s="360"/>
      <c r="W8" s="360"/>
      <c r="X8" s="361"/>
      <c r="Y8" s="362" t="s">
        <v>201</v>
      </c>
      <c r="Z8" s="358" t="s">
        <v>202</v>
      </c>
      <c r="AA8" s="358" t="s">
        <v>193</v>
      </c>
      <c r="AB8" s="358" t="s">
        <v>203</v>
      </c>
      <c r="AC8" s="358" t="s">
        <v>193</v>
      </c>
      <c r="AD8" s="358" t="s">
        <v>204</v>
      </c>
      <c r="AE8" s="358" t="s">
        <v>205</v>
      </c>
      <c r="AF8" s="356" t="s">
        <v>138</v>
      </c>
      <c r="AG8" s="356" t="s">
        <v>139</v>
      </c>
      <c r="AH8" s="356" t="s">
        <v>140</v>
      </c>
      <c r="AI8" s="356" t="s">
        <v>141</v>
      </c>
      <c r="AJ8" s="356" t="s">
        <v>142</v>
      </c>
      <c r="AK8" s="356" t="s">
        <v>143</v>
      </c>
      <c r="AL8" s="501" t="s">
        <v>225</v>
      </c>
    </row>
    <row r="9" spans="1:69" s="24" customFormat="1" ht="93" x14ac:dyDescent="0.25">
      <c r="A9" s="404"/>
      <c r="B9" s="509"/>
      <c r="C9" s="476"/>
      <c r="D9" s="509"/>
      <c r="E9" s="476"/>
      <c r="F9" s="476"/>
      <c r="G9" s="476"/>
      <c r="H9" s="363"/>
      <c r="I9" s="508"/>
      <c r="J9" s="510"/>
      <c r="K9" s="510"/>
      <c r="L9" s="508"/>
      <c r="M9" s="508"/>
      <c r="N9" s="363"/>
      <c r="O9" s="499"/>
      <c r="P9" s="500"/>
      <c r="Q9" s="500"/>
      <c r="R9" s="100" t="s">
        <v>206</v>
      </c>
      <c r="S9" s="100" t="s">
        <v>207</v>
      </c>
      <c r="T9" s="100" t="s">
        <v>208</v>
      </c>
      <c r="U9" s="100" t="s">
        <v>209</v>
      </c>
      <c r="V9" s="100" t="s">
        <v>210</v>
      </c>
      <c r="W9" s="100" t="s">
        <v>211</v>
      </c>
      <c r="X9" s="100" t="s">
        <v>212</v>
      </c>
      <c r="Y9" s="519"/>
      <c r="Z9" s="497"/>
      <c r="AA9" s="497"/>
      <c r="AB9" s="497"/>
      <c r="AC9" s="497"/>
      <c r="AD9" s="497"/>
      <c r="AE9" s="497"/>
      <c r="AF9" s="357"/>
      <c r="AG9" s="357"/>
      <c r="AH9" s="357"/>
      <c r="AI9" s="356"/>
      <c r="AJ9" s="356"/>
      <c r="AK9" s="356"/>
      <c r="AL9" s="502"/>
      <c r="AQ9" s="25"/>
    </row>
    <row r="10" spans="1:69" s="37" customFormat="1" ht="279.75" customHeight="1" x14ac:dyDescent="0.25">
      <c r="A10" s="99" t="s">
        <v>160</v>
      </c>
      <c r="B10" s="14" t="s">
        <v>358</v>
      </c>
      <c r="C10" s="14" t="s">
        <v>513</v>
      </c>
      <c r="D10" s="88" t="s">
        <v>514</v>
      </c>
      <c r="E10" s="88" t="s">
        <v>78</v>
      </c>
      <c r="F10" s="14" t="s">
        <v>362</v>
      </c>
      <c r="G10" s="5">
        <f>11000*12</f>
        <v>132000</v>
      </c>
      <c r="H10" s="58" t="str">
        <f>IF(G10&lt;=0,"",IF(G10&lt;=2,"Muy Baja",IF(G10&lt;=24,"Baja",IF(G10&lt;=500,"Media",IF(G10&lt;=5000,"Alta","Muy Alta")))))</f>
        <v>Muy Alta</v>
      </c>
      <c r="I10" s="67">
        <f>IF(H10="","",IF(H10="Muy Baja",0.2,IF(H10="Baja",0.4,IF(H10="Media",0.6,IF(H10="Alta",0.8,IF(H10="Muy Alta",1,))))))</f>
        <v>1</v>
      </c>
      <c r="J10" s="68" t="s">
        <v>214</v>
      </c>
      <c r="K10" s="67" t="str">
        <f>IF(NOT(ISERROR(MATCH(J10,'[15]Tabla Impacto'!$B$221:$B$223,0))),'[15]Tabla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58" t="str">
        <f>IF(OR(K10='[15]Tabla Impacto'!$C$11,K10='[15]Tabla Impacto'!$D$11),"Leve",IF(OR(K10='[15]Tabla Impacto'!$C$12,K10='[15]Tabla Impacto'!$D$12),"Menor",IF(OR(K10='[15]Tabla Impacto'!$C$13,K10='[15]Tabla Impacto'!$D$13),"Moderado",IF(OR(K10='[15]Tabla Impacto'!$C$14,K10='[15]Tabla Impacto'!$D$14),"Mayor",IF(OR(K10='[15]Tabla Impacto'!$C$15,K10='[15]Tabla Impacto'!$D$15),"Catastrófico","")))))</f>
        <v>Mayor</v>
      </c>
      <c r="M10" s="67">
        <f>IF(L10="","",IF(L10="Leve",0.2,IF(L10="Menor",0.4,IF(L10="Moderado",0.6,IF(L10="Mayor",0.8,IF(L10="Catastrófico",1,))))))</f>
        <v>0.8</v>
      </c>
      <c r="N10" s="69"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303">
        <v>1</v>
      </c>
      <c r="P10" s="52" t="s">
        <v>77</v>
      </c>
      <c r="Q10" s="55" t="str">
        <f t="shared" ref="Q10:Q13" si="0">IF(OR(R10="Preventivo",R10="Detectivo"),"Probabilidad",IF(R10="Correctivo","Impacto",""))</f>
        <v>Probabilidad</v>
      </c>
      <c r="R10" s="51" t="s">
        <v>6</v>
      </c>
      <c r="S10" s="51" t="s">
        <v>215</v>
      </c>
      <c r="T10" s="45" t="str">
        <f>IF(AND(R10="Preventivo",S10="Automático"),"50%",IF(AND(R10="Preventivo",S10="Manual"),"40%",IF(AND(R10="Detectivo",S10="Automático"),"40%",IF(AND(R10="Detectivo",S10="Manual"),"30%",IF(AND(R10="Correctivo",S10="Automático"),"35%",IF(AND(R10="Correctivo",S10="Manual"),"25%",""))))))</f>
        <v>40%</v>
      </c>
      <c r="U10" s="51" t="s">
        <v>219</v>
      </c>
      <c r="V10" s="51" t="s">
        <v>217</v>
      </c>
      <c r="W10" s="51" t="s">
        <v>218</v>
      </c>
      <c r="X10" s="52" t="s">
        <v>244</v>
      </c>
      <c r="Y10" s="89">
        <f>IFERROR(IF(Q10="Probabilidad",(I10-(+I10*T10)),IF(Q10="Impacto",I10,"")),"")</f>
        <v>0.6</v>
      </c>
      <c r="Z10" s="46" t="str">
        <f>IFERROR(IF(Y10="","",IF(Y10&lt;=0.2,"Muy Baja",IF(Y10&lt;=0.4,"Baja",IF(Y10&lt;=0.6,"Media",IF(Y10&lt;=0.8,"Alta","Muy Alta"))))),"")</f>
        <v>Media</v>
      </c>
      <c r="AA10" s="45">
        <f>+Y10</f>
        <v>0.6</v>
      </c>
      <c r="AB10" s="46" t="str">
        <f>IFERROR(IF(AC10="","",IF(AC10&lt;=0.2,"Leve",IF(AC10&lt;=0.4,"Menor",IF(AC10&lt;=0.6,"Moderado",IF(AC10&lt;=0.8,"Mayor","Catastrófico"))))),"")</f>
        <v>Mayor</v>
      </c>
      <c r="AC10" s="45">
        <f>IFERROR(IF(Q10="Impacto",(M10-(+M10*T10)),IF(Q10="Probabilidad",M10,"")),"")</f>
        <v>0.8</v>
      </c>
      <c r="AD10" s="48" t="str">
        <f>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Alto</v>
      </c>
      <c r="AE10" s="51" t="s">
        <v>17</v>
      </c>
      <c r="AF10" s="14"/>
      <c r="AG10" s="14"/>
      <c r="AH10" s="15"/>
      <c r="AI10" s="9"/>
      <c r="AJ10" s="8"/>
      <c r="AK10" s="12"/>
      <c r="AL10" s="96" t="s">
        <v>491</v>
      </c>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row>
    <row r="11" spans="1:69" ht="242.25" customHeight="1" x14ac:dyDescent="0.2">
      <c r="A11" s="520" t="s">
        <v>66</v>
      </c>
      <c r="B11" s="14" t="s">
        <v>221</v>
      </c>
      <c r="C11" s="14" t="s">
        <v>67</v>
      </c>
      <c r="D11" s="88" t="s">
        <v>68</v>
      </c>
      <c r="E11" s="88" t="s">
        <v>66</v>
      </c>
      <c r="F11" s="14" t="s">
        <v>362</v>
      </c>
      <c r="G11" s="74">
        <v>48</v>
      </c>
      <c r="H11" s="58" t="str">
        <f>IF(G11&lt;=0,"",IF(G11&lt;=2,"Muy Baja",IF(G11&lt;=24,"Baja",IF(G11&lt;=500,"Media",IF(G11&lt;=5000,"Alta","Muy Alta")))))</f>
        <v>Media</v>
      </c>
      <c r="I11" s="67">
        <f>IF(H11="","",IF(H11="Muy Baja",0.2,IF(H11="Baja",0.4,IF(H11="Media",0.6,IF(H11="Alta",0.8,IF(H11="Muy Alta",1,))))))</f>
        <v>0.6</v>
      </c>
      <c r="J11" s="68" t="s">
        <v>223</v>
      </c>
      <c r="K11" s="67" t="str">
        <f>IF(NOT(ISERROR(MATCH(J11,'[16]Tabla Impacto'!$B$221:$B$223,0))),'[16]Tabla Impacto'!$F$223&amp;"Por favor no seleccionar los criterios de impacto(Afectación Económica o presupuestal y Pérdida Reputacional)",J11)</f>
        <v xml:space="preserve">     El riesgo afecta la imagen de la entidad con algunos usuarios de relevancia frente al logro de los objetivos</v>
      </c>
      <c r="L11" s="58" t="str">
        <f>IF(OR(K11='[16]Tabla Impacto'!$C$11,K11='[16]Tabla Impacto'!$D$11),"Leve",IF(OR(K11='[16]Tabla Impacto'!$C$12,K11='[16]Tabla Impacto'!$D$12),"Menor",IF(OR(K11='[16]Tabla Impacto'!$C$13,K11='[16]Tabla Impacto'!$D$13),"Moderado",IF(OR(K11='[16]Tabla Impacto'!$C$14,K11='[16]Tabla Impacto'!$D$14),"Mayor",IF(OR(K11='[16]Tabla Impacto'!$C$15,K11='[16]Tabla Impacto'!$D$15),"Catastrófico","")))))</f>
        <v>Moderado</v>
      </c>
      <c r="M11" s="67">
        <f>IF(L11="","",IF(L11="Leve",0.2,IF(L11="Menor",0.4,IF(L11="Moderado",0.6,IF(L11="Mayor",0.8,IF(L11="Catastrófico",1,))))))</f>
        <v>0.6</v>
      </c>
      <c r="N11" s="69"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Moderado</v>
      </c>
      <c r="O11" s="303">
        <v>2</v>
      </c>
      <c r="P11" s="52" t="s">
        <v>69</v>
      </c>
      <c r="Q11" s="55" t="str">
        <f t="shared" si="0"/>
        <v>Probabilidad</v>
      </c>
      <c r="R11" s="51" t="s">
        <v>6</v>
      </c>
      <c r="S11" s="51" t="s">
        <v>215</v>
      </c>
      <c r="T11" s="45" t="str">
        <f>IF(AND(R11="Preventivo",S11="Automático"),"50%",IF(AND(R11="Preventivo",S11="Manual"),"40%",IF(AND(R11="Detectivo",S11="Automático"),"40%",IF(AND(R11="Detectivo",S11="Manual"),"30%",IF(AND(R11="Correctivo",S11="Automático"),"35%",IF(AND(R11="Correctivo",S11="Manual"),"25%",""))))))</f>
        <v>40%</v>
      </c>
      <c r="U11" s="51" t="s">
        <v>216</v>
      </c>
      <c r="V11" s="51" t="s">
        <v>217</v>
      </c>
      <c r="W11" s="51" t="s">
        <v>218</v>
      </c>
      <c r="X11" s="52" t="s">
        <v>245</v>
      </c>
      <c r="Y11" s="89">
        <f>IFERROR(IF(Q11="Probabilidad",(I11-(+I11*T11)),IF(Q11="Impacto",I11,"")),"")</f>
        <v>0.36</v>
      </c>
      <c r="Z11" s="46" t="str">
        <f>IFERROR(IF(Y11="","",IF(Y11&lt;=0.2,"Muy Baja",IF(Y11&lt;=0.4,"Baja",IF(Y11&lt;=0.6,"Media",IF(Y11&lt;=0.8,"Alta","Muy Alta"))))),"")</f>
        <v>Baja</v>
      </c>
      <c r="AA11" s="45">
        <f>+Y11</f>
        <v>0.36</v>
      </c>
      <c r="AB11" s="46" t="str">
        <f>IFERROR(IF(AC11="","",IF(AC11&lt;=0.2,"Leve",IF(AC11&lt;=0.4,"Menor",IF(AC11&lt;=0.6,"Moderado",IF(AC11&lt;=0.8,"Mayor","Catastrófico"))))),"")</f>
        <v>Moderado</v>
      </c>
      <c r="AC11" s="45">
        <f>IFERROR(IF(Q11="Impacto",(M11-(+M11*T11)),IF(Q11="Probabilidad",M11,"")),"")</f>
        <v>0.6</v>
      </c>
      <c r="AD11" s="48" t="str">
        <f>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Moderado</v>
      </c>
      <c r="AE11" s="51"/>
      <c r="AF11" s="14"/>
      <c r="AG11" s="14"/>
      <c r="AH11" s="15"/>
      <c r="AI11" s="9"/>
      <c r="AJ11" s="8"/>
      <c r="AK11" s="12"/>
      <c r="AL11" s="437" t="s">
        <v>492</v>
      </c>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row>
    <row r="12" spans="1:69" ht="267.75" customHeight="1" x14ac:dyDescent="0.2">
      <c r="A12" s="521"/>
      <c r="B12" s="327" t="s">
        <v>221</v>
      </c>
      <c r="C12" s="327" t="s">
        <v>70</v>
      </c>
      <c r="D12" s="328" t="s">
        <v>71</v>
      </c>
      <c r="E12" s="328" t="s">
        <v>66</v>
      </c>
      <c r="F12" s="327" t="s">
        <v>362</v>
      </c>
      <c r="G12" s="514">
        <v>52</v>
      </c>
      <c r="H12" s="325" t="str">
        <f>IF(G12&lt;=0,"",IF(G12&lt;=2,"Muy Baja",IF(G12&lt;=24,"Baja",IF(G12&lt;=500,"Media",IF(G12&lt;=5000,"Alta","Muy Alta")))))</f>
        <v>Media</v>
      </c>
      <c r="I12" s="320">
        <f>IF(H12="","",IF(H12="Muy Baja",0.2,IF(H12="Baja",0.4,IF(H12="Media",0.6,IF(H12="Alta",0.8,IF(H12="Muy Alta",1,))))))</f>
        <v>0.6</v>
      </c>
      <c r="J12" s="326" t="s">
        <v>223</v>
      </c>
      <c r="K12" s="320" t="str">
        <f>IF(NOT(ISERROR(MATCH(J12,'[16]Tabla Impacto'!$B$221:$B$223,0))),'[16]Tabla Impacto'!$F$223&amp;"Por favor no seleccionar los criterios de impacto(Afectación Económica o presupuestal y Pérdida Reputacional)",J12)</f>
        <v xml:space="preserve">     El riesgo afecta la imagen de la entidad con algunos usuarios de relevancia frente al logro de los objetivos</v>
      </c>
      <c r="L12" s="325" t="str">
        <f>IF(OR(K12='[16]Tabla Impacto'!$C$11,K12='[16]Tabla Impacto'!$D$11),"Leve",IF(OR(K12='[16]Tabla Impacto'!$C$12,K12='[16]Tabla Impacto'!$D$12),"Menor",IF(OR(K12='[16]Tabla Impacto'!$C$13,K12='[16]Tabla Impacto'!$D$13),"Moderado",IF(OR(K12='[16]Tabla Impacto'!$C$14,K12='[16]Tabla Impacto'!$D$14),"Mayor",IF(OR(K12='[16]Tabla Impacto'!$C$15,K12='[16]Tabla Impacto'!$D$15),"Catastrófico","")))))</f>
        <v>Moderado</v>
      </c>
      <c r="M12" s="320">
        <f>IF(L12="","",IF(L12="Leve",0.2,IF(L12="Menor",0.4,IF(L12="Moderado",0.6,IF(L12="Mayor",0.8,IF(L12="Catastrófico",1,))))))</f>
        <v>0.6</v>
      </c>
      <c r="N12" s="321"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03">
        <v>3</v>
      </c>
      <c r="P12" s="52" t="s">
        <v>72</v>
      </c>
      <c r="Q12" s="55" t="str">
        <f t="shared" si="0"/>
        <v>Probabilidad</v>
      </c>
      <c r="R12" s="51" t="s">
        <v>6</v>
      </c>
      <c r="S12" s="51" t="s">
        <v>215</v>
      </c>
      <c r="T12" s="45" t="str">
        <f>IF(AND(R12="Preventivo",S12="Automático"),"50%",IF(AND(R12="Preventivo",S12="Manual"),"40%",IF(AND(R12="Detectivo",S12="Automático"),"40%",IF(AND(R12="Detectivo",S12="Manual"),"30%",IF(AND(R12="Correctivo",S12="Automático"),"35%",IF(AND(R12="Correctivo",S12="Manual"),"25%",""))))))</f>
        <v>40%</v>
      </c>
      <c r="U12" s="51" t="s">
        <v>216</v>
      </c>
      <c r="V12" s="51" t="s">
        <v>217</v>
      </c>
      <c r="W12" s="51" t="s">
        <v>218</v>
      </c>
      <c r="X12" s="52"/>
      <c r="Y12" s="89">
        <f>IFERROR(IF(Q12="Probabilidad",(I12-(+I12*T12)),IF(Q12="Impacto",I12,"")),"")</f>
        <v>0.36</v>
      </c>
      <c r="Z12" s="46" t="str">
        <f>IFERROR(IF(Y12="","",IF(Y12&lt;=0.2,"Muy Baja",IF(Y12&lt;=0.4,"Baja",IF(Y12&lt;=0.6,"Media",IF(Y12&lt;=0.8,"Alta","Muy Alta"))))),"")</f>
        <v>Baja</v>
      </c>
      <c r="AA12" s="45">
        <f>+Y12</f>
        <v>0.36</v>
      </c>
      <c r="AB12" s="46" t="str">
        <f>IFERROR(IF(AC12="","",IF(AC12&lt;=0.2,"Leve",IF(AC12&lt;=0.4,"Menor",IF(AC12&lt;=0.6,"Moderado",IF(AC12&lt;=0.8,"Mayor","Catastrófico"))))),"")</f>
        <v>Moderado</v>
      </c>
      <c r="AC12" s="45">
        <f>IFERROR(IF(Q12="Impacto",(M12-(+M12*T12)),IF(Q12="Probabilidad",M12,"")),"")</f>
        <v>0.6</v>
      </c>
      <c r="AD12" s="48" t="str">
        <f>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Moderado</v>
      </c>
      <c r="AE12" s="322" t="s">
        <v>12</v>
      </c>
      <c r="AF12" s="327" t="s">
        <v>493</v>
      </c>
      <c r="AG12" s="327" t="s">
        <v>158</v>
      </c>
      <c r="AH12" s="496" t="s">
        <v>154</v>
      </c>
      <c r="AI12" s="504" t="s">
        <v>145</v>
      </c>
      <c r="AJ12" s="503" t="s">
        <v>159</v>
      </c>
      <c r="AK12" s="506" t="s">
        <v>147</v>
      </c>
      <c r="AL12" s="43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row>
    <row r="13" spans="1:69" ht="216.75" customHeight="1" x14ac:dyDescent="0.2">
      <c r="A13" s="521"/>
      <c r="B13" s="503"/>
      <c r="C13" s="503"/>
      <c r="D13" s="513"/>
      <c r="E13" s="513"/>
      <c r="F13" s="503"/>
      <c r="G13" s="515"/>
      <c r="H13" s="512"/>
      <c r="I13" s="511"/>
      <c r="J13" s="523"/>
      <c r="K13" s="511"/>
      <c r="L13" s="512"/>
      <c r="M13" s="511"/>
      <c r="N13" s="522"/>
      <c r="O13" s="311">
        <v>4</v>
      </c>
      <c r="P13" s="110" t="s">
        <v>73</v>
      </c>
      <c r="Q13" s="111" t="str">
        <f t="shared" si="0"/>
        <v>Probabilidad</v>
      </c>
      <c r="R13" s="87" t="s">
        <v>6</v>
      </c>
      <c r="S13" s="87" t="s">
        <v>215</v>
      </c>
      <c r="T13" s="112" t="str">
        <f t="shared" ref="T13" si="1">IF(AND(R13="Preventivo",S13="Automático"),"50%",IF(AND(R13="Preventivo",S13="Manual"),"40%",IF(AND(R13="Detectivo",S13="Automático"),"40%",IF(AND(R13="Detectivo",S13="Manual"),"30%",IF(AND(R13="Correctivo",S13="Automático"),"35%",IF(AND(R13="Correctivo",S13="Manual"),"25%",""))))))</f>
        <v>40%</v>
      </c>
      <c r="U13" s="87" t="s">
        <v>216</v>
      </c>
      <c r="V13" s="87" t="s">
        <v>217</v>
      </c>
      <c r="W13" s="87" t="s">
        <v>218</v>
      </c>
      <c r="X13" s="110" t="s">
        <v>246</v>
      </c>
      <c r="Y13" s="113">
        <f>IFERROR(IF(AND(Q12="Probabilidad",Q13="Probabilidad"),(AA12-(+AA12*T13)),IF(Q13="Probabilidad",(I12-(+I12*T13)),IF(Q13="Impacto",AA12,""))),"")</f>
        <v>0.216</v>
      </c>
      <c r="Z13" s="114" t="str">
        <f t="shared" ref="Z13" si="2">IFERROR(IF(Y13="","",IF(Y13&lt;=0.2,"Muy Baja",IF(Y13&lt;=0.4,"Baja",IF(Y13&lt;=0.6,"Media",IF(Y13&lt;=0.8,"Alta","Muy Alta"))))),"")</f>
        <v>Baja</v>
      </c>
      <c r="AA13" s="112">
        <f t="shared" ref="AA13" si="3">+Y13</f>
        <v>0.216</v>
      </c>
      <c r="AB13" s="114" t="str">
        <f t="shared" ref="AB13" si="4">IFERROR(IF(AC13="","",IF(AC13&lt;=0.2,"Leve",IF(AC13&lt;=0.4,"Menor",IF(AC13&lt;=0.6,"Moderado",IF(AC13&lt;=0.8,"Mayor","Catastrófico"))))),"")</f>
        <v>Moderado</v>
      </c>
      <c r="AC13" s="112">
        <f>IFERROR(IF(AND(Q12="Impacto",Q13="Impacto"),(AC11-(+AC11*T13)),IF(Q13="Impacto",(#REF!-(+#REF!*T13)),IF(Q13="Probabilidad",AC11,""))),"")</f>
        <v>0.6</v>
      </c>
      <c r="AD13" s="115" t="str">
        <f t="shared" ref="AD13" si="5">IFERROR(IF(OR(AND(Z13="Muy Baja",AB13="Leve"),AND(Z13="Muy Baja",AB13="Menor"),AND(Z13="Baja",AB13="Leve")),"Bajo",IF(OR(AND(Z13="Muy baja",AB13="Moderado"),AND(Z13="Baja",AB13="Menor"),AND(Z13="Baja",AB13="Moderado"),AND(Z13="Media",AB13="Leve"),AND(Z13="Media",AB13="Menor"),AND(Z13="Media",AB13="Moderado"),AND(Z13="Alta",AB13="Leve"),AND(Z13="Alta",AB13="Menor")),"Moderado",IF(OR(AND(Z13="Muy Baja",AB13="Mayor"),AND(Z13="Baja",AB13="Mayor"),AND(Z13="Media",AB13="Mayor"),AND(Z13="Alta",AB13="Moderado"),AND(Z13="Alta",AB13="Mayor"),AND(Z13="Muy Alta",AB13="Leve"),AND(Z13="Muy Alta",AB13="Menor"),AND(Z13="Muy Alta",AB13="Moderado"),AND(Z13="Muy Alta",AB13="Mayor")),"Alto",IF(OR(AND(Z13="Muy Baja",AB13="Catastrófico"),AND(Z13="Baja",AB13="Catastrófico"),AND(Z13="Media",AB13="Catastrófico"),AND(Z13="Alta",AB13="Catastrófico"),AND(Z13="Muy Alta",AB13="Catastrófico")),"Extremo","")))),"")</f>
        <v>Moderado</v>
      </c>
      <c r="AE13" s="444"/>
      <c r="AF13" s="503"/>
      <c r="AG13" s="503"/>
      <c r="AH13" s="504"/>
      <c r="AI13" s="505"/>
      <c r="AJ13" s="346"/>
      <c r="AK13" s="507"/>
      <c r="AL13" s="43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row>
    <row r="14" spans="1:69" ht="361.5" customHeight="1" x14ac:dyDescent="0.2">
      <c r="A14" s="116" t="s">
        <v>248</v>
      </c>
      <c r="B14" s="16" t="s">
        <v>221</v>
      </c>
      <c r="C14" s="16" t="s">
        <v>494</v>
      </c>
      <c r="D14" s="91" t="s">
        <v>65</v>
      </c>
      <c r="E14" s="118" t="s">
        <v>249</v>
      </c>
      <c r="F14" s="16" t="s">
        <v>4</v>
      </c>
      <c r="G14" s="54">
        <v>501</v>
      </c>
      <c r="H14" s="58" t="str">
        <f>IF(G14&lt;=0,"",IF(G14&lt;=2,"Muy Baja",IF(G14&lt;=24,"Baja",IF(G14&lt;=500,"Media",IF(G14&lt;=5000,"Alta","Muy Alta")))))</f>
        <v>Alta</v>
      </c>
      <c r="I14" s="67">
        <f>IF(H14="","",IF(H14="Muy Baja",0.2,IF(H14="Baja",0.4,IF(H14="Media",0.6,IF(H14="Alta",0.8,IF(H14="Muy Alta",1,))))))</f>
        <v>0.8</v>
      </c>
      <c r="J14" s="68" t="s">
        <v>223</v>
      </c>
      <c r="K14" s="67" t="str">
        <f>IF(NOT(ISERROR(MATCH(J14,'[17]Tabla Impacto'!$B$221:$B$223,0))),'[17]Tabla Impacto'!$F$223&amp;"Por favor no seleccionar los criterios de impacto(Afectación Económica o presupuestal y Pérdida Reputacional)",J14)</f>
        <v xml:space="preserve">     El riesgo afecta la imagen de la entidad con algunos usuarios de relevancia frente al logro de los objetivos</v>
      </c>
      <c r="L14" s="58" t="str">
        <f>IF(OR(K14='[17]Tabla Impacto'!$C$11,K14='[17]Tabla Impacto'!$D$11),"Leve",IF(OR(K14='[17]Tabla Impacto'!$C$12,K14='[17]Tabla Impacto'!$D$12),"Menor",IF(OR(K14='[17]Tabla Impacto'!$C$13,K14='[17]Tabla Impacto'!$D$13),"Moderado",IF(OR(K14='[17]Tabla Impacto'!$C$14,K14='[17]Tabla Impacto'!$D$14),"Mayor",IF(OR(K14='[17]Tabla Impacto'!$C$15,K14='[17]Tabla Impacto'!$D$15),"Catastrófico","")))))</f>
        <v>Moderado</v>
      </c>
      <c r="M14" s="67">
        <f>IF(L14="","",IF(L14="Leve",0.2,IF(L14="Menor",0.4,IF(L14="Moderado",0.6,IF(L14="Mayor",0.8,IF(L14="Catastrófico",1,))))))</f>
        <v>0.6</v>
      </c>
      <c r="N14" s="69"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303">
        <v>5</v>
      </c>
      <c r="P14" s="52" t="s">
        <v>495</v>
      </c>
      <c r="Q14" s="55" t="str">
        <f t="shared" ref="Q14:Q28" si="6">IF(OR(R14="Preventivo",R14="Detectivo"),"Probabilidad",IF(R14="Correctivo","Impacto",""))</f>
        <v>Probabilidad</v>
      </c>
      <c r="R14" s="95" t="s">
        <v>6</v>
      </c>
      <c r="S14" s="95" t="s">
        <v>215</v>
      </c>
      <c r="T14" s="45" t="str">
        <f>IF(AND(R14="Preventivo",S14="Automático"),"50%",IF(AND(R14="Preventivo",S14="Manual"),"40%",IF(AND(R14="Detectivo",S14="Automático"),"40%",IF(AND(R14="Detectivo",S14="Manual"),"30%",IF(AND(R14="Correctivo",S14="Automático"),"35%",IF(AND(R14="Correctivo",S14="Manual"),"25%",""))))))</f>
        <v>40%</v>
      </c>
      <c r="U14" s="95" t="s">
        <v>216</v>
      </c>
      <c r="V14" s="95" t="s">
        <v>217</v>
      </c>
      <c r="W14" s="95" t="s">
        <v>218</v>
      </c>
      <c r="X14" s="117" t="s">
        <v>247</v>
      </c>
      <c r="Y14" s="89">
        <f>IFERROR(IF(Q14="Probabilidad",(I14-(+I14*T14)),IF(Q14="Impacto",I14,"")),"")</f>
        <v>0.48</v>
      </c>
      <c r="Z14" s="46" t="str">
        <f>IFERROR(IF(Y14="","",IF(Y14&lt;=0.2,"Muy Baja",IF(Y14&lt;=0.4,"Baja",IF(Y14&lt;=0.6,"Media",IF(Y14&lt;=0.8,"Alta","Muy Alta"))))),"")</f>
        <v>Media</v>
      </c>
      <c r="AA14" s="45">
        <f>+Y14</f>
        <v>0.48</v>
      </c>
      <c r="AB14" s="46" t="str">
        <f>IFERROR(IF(AC14="","",IF(AC14&lt;=0.2,"Leve",IF(AC14&lt;=0.4,"Menor",IF(AC14&lt;=0.6,"Moderado",IF(AC14&lt;=0.8,"Mayor","Catastrófico"))))),"")</f>
        <v>Moderado</v>
      </c>
      <c r="AC14" s="45">
        <f>IFERROR(IF(Q14="Impacto",(M14-(+M14*T14)),IF(Q14="Probabilidad",M14,"")),"")</f>
        <v>0.6</v>
      </c>
      <c r="AD14" s="48" t="str">
        <f>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Moderado</v>
      </c>
      <c r="AE14" s="95" t="s">
        <v>17</v>
      </c>
      <c r="AF14" s="16"/>
      <c r="AG14" s="17"/>
      <c r="AH14" s="17"/>
      <c r="AI14" s="16"/>
      <c r="AJ14" s="54"/>
      <c r="AK14" s="54"/>
      <c r="AL14" s="96" t="s">
        <v>496</v>
      </c>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row>
    <row r="15" spans="1:69" ht="108" customHeight="1" x14ac:dyDescent="0.2">
      <c r="A15" s="518" t="s">
        <v>82</v>
      </c>
      <c r="B15" s="16" t="s">
        <v>221</v>
      </c>
      <c r="C15" s="16" t="s">
        <v>67</v>
      </c>
      <c r="D15" s="91" t="s">
        <v>68</v>
      </c>
      <c r="E15" s="91" t="s">
        <v>82</v>
      </c>
      <c r="F15" s="16" t="s">
        <v>362</v>
      </c>
      <c r="G15" s="54">
        <v>144</v>
      </c>
      <c r="H15" s="58" t="str">
        <f>IF(G15&lt;=0,"",IF(G15&lt;=2,"Muy Baja",IF(G15&lt;=24,"Baja",IF(G15&lt;=500,"Media",IF(G15&lt;=5000,"Alta","Muy Alta")))))</f>
        <v>Media</v>
      </c>
      <c r="I15" s="67">
        <f>IF(H15="","",IF(H15="Muy Baja",0.2,IF(H15="Baja",0.4,IF(H15="Media",0.6,IF(H15="Alta",0.8,IF(H15="Muy Alta",1,))))))</f>
        <v>0.6</v>
      </c>
      <c r="J15" s="68" t="s">
        <v>214</v>
      </c>
      <c r="K15" s="67" t="str">
        <f>IF(NOT(ISERROR(MATCH(J15,'[18]Tabla Impacto'!$B$221:$B$223,0))),'[18]Tabla Impacto'!$F$223&amp;"Por favor no seleccionar los criterios de impacto(Afectación Económica o presupuestal y Pérdida Reputacional)",J15)</f>
        <v xml:space="preserve">     El riesgo afecta la imagen de de la entidad con efecto publicitario sostenido a nivel de sector administrativo, nivel departamental o municipal</v>
      </c>
      <c r="L15" s="58" t="str">
        <f>IF(OR(K15='[18]Tabla Impacto'!$C$11,K15='[18]Tabla Impacto'!$D$11),"Leve",IF(OR(K15='[18]Tabla Impacto'!$C$12,K15='[18]Tabla Impacto'!$D$12),"Menor",IF(OR(K15='[18]Tabla Impacto'!$C$13,K15='[18]Tabla Impacto'!$D$13),"Moderado",IF(OR(K15='[18]Tabla Impacto'!$C$14,K15='[18]Tabla Impacto'!$D$14),"Mayor",IF(OR(K15='[18]Tabla Impacto'!$C$15,K15='[18]Tabla Impacto'!$D$15),"Catastrófico","")))))</f>
        <v>Mayor</v>
      </c>
      <c r="M15" s="67">
        <f>IF(L15="","",IF(L15="Leve",0.2,IF(L15="Menor",0.4,IF(L15="Moderado",0.6,IF(L15="Mayor",0.8,IF(L15="Catastrófico",1,))))))</f>
        <v>0.8</v>
      </c>
      <c r="N15" s="69"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303">
        <v>6</v>
      </c>
      <c r="P15" s="52" t="s">
        <v>69</v>
      </c>
      <c r="Q15" s="55" t="str">
        <f t="shared" si="6"/>
        <v>Probabilidad</v>
      </c>
      <c r="R15" s="95" t="s">
        <v>6</v>
      </c>
      <c r="S15" s="95" t="s">
        <v>215</v>
      </c>
      <c r="T15" s="45" t="str">
        <f>IF(AND(R15="Preventivo",S15="Automático"),"50%",IF(AND(R15="Preventivo",S15="Manual"),"40%",IF(AND(R15="Detectivo",S15="Automático"),"40%",IF(AND(R15="Detectivo",S15="Manual"),"30%",IF(AND(R15="Correctivo",S15="Automático"),"35%",IF(AND(R15="Correctivo",S15="Manual"),"25%",""))))))</f>
        <v>40%</v>
      </c>
      <c r="U15" s="95" t="s">
        <v>216</v>
      </c>
      <c r="V15" s="95" t="s">
        <v>217</v>
      </c>
      <c r="W15" s="95" t="s">
        <v>218</v>
      </c>
      <c r="X15" s="52" t="s">
        <v>245</v>
      </c>
      <c r="Y15" s="89">
        <f>IFERROR(IF(Q15="Probabilidad",(I15-(+I15*T15)),IF(Q15="Impacto",I15,"")),"")</f>
        <v>0.36</v>
      </c>
      <c r="Z15" s="46" t="str">
        <f>IFERROR(IF(Y15="","",IF(Y15&lt;=0.2,"Muy Baja",IF(Y15&lt;=0.4,"Baja",IF(Y15&lt;=0.6,"Media",IF(Y15&lt;=0.8,"Alta","Muy Alta"))))),"")</f>
        <v>Baja</v>
      </c>
      <c r="AA15" s="45">
        <f>+Y15</f>
        <v>0.36</v>
      </c>
      <c r="AB15" s="46" t="str">
        <f>IFERROR(IF(AC15="","",IF(AC15&lt;=0.2,"Leve",IF(AC15&lt;=0.4,"Menor",IF(AC15&lt;=0.6,"Moderado",IF(AC15&lt;=0.8,"Mayor","Catastrófico"))))),"")</f>
        <v>Mayor</v>
      </c>
      <c r="AC15" s="45">
        <f>IFERROR(IF(Q15="Impacto",(M15-(+M15*T15)),IF(Q15="Probabilidad",M15,"")),"")</f>
        <v>0.8</v>
      </c>
      <c r="AD15" s="48" t="str">
        <f>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Alto</v>
      </c>
      <c r="AE15" s="95" t="s">
        <v>17</v>
      </c>
      <c r="AF15" s="16"/>
      <c r="AG15" s="16"/>
      <c r="AH15" s="17"/>
      <c r="AI15" s="17"/>
      <c r="AJ15" s="16"/>
      <c r="AK15" s="54"/>
      <c r="AL15" s="492" t="s">
        <v>497</v>
      </c>
    </row>
    <row r="16" spans="1:69" ht="120.75" customHeight="1" x14ac:dyDescent="0.2">
      <c r="A16" s="518"/>
      <c r="B16" s="327" t="s">
        <v>221</v>
      </c>
      <c r="C16" s="327" t="s">
        <v>70</v>
      </c>
      <c r="D16" s="328" t="s">
        <v>80</v>
      </c>
      <c r="E16" s="328" t="s">
        <v>82</v>
      </c>
      <c r="F16" s="327" t="s">
        <v>362</v>
      </c>
      <c r="G16" s="324">
        <v>40</v>
      </c>
      <c r="H16" s="325" t="str">
        <f>IF(G16&lt;=0,"",IF(G16&lt;=2,"Muy Baja",IF(G16&lt;=24,"Baja",IF(G16&lt;=500,"Media",IF(G16&lt;=5000,"Alta","Muy Alta")))))</f>
        <v>Media</v>
      </c>
      <c r="I16" s="320">
        <f>IF(H16="","",IF(H16="Muy Baja",0.2,IF(H16="Baja",0.4,IF(H16="Media",0.6,IF(H16="Alta",0.8,IF(H16="Muy Alta",1,))))))</f>
        <v>0.6</v>
      </c>
      <c r="J16" s="326" t="s">
        <v>214</v>
      </c>
      <c r="K16" s="320" t="str">
        <f>IF(NOT(ISERROR(MATCH(J16,'[18]Tabla Impacto'!$B$221:$B$223,0))),'[18]Tabla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325" t="str">
        <f>IF(OR(K16='[18]Tabla Impacto'!$C$11,K16='[18]Tabla Impacto'!$D$11),"Leve",IF(OR(K16='[18]Tabla Impacto'!$C$12,K16='[18]Tabla Impacto'!$D$12),"Menor",IF(OR(K16='[18]Tabla Impacto'!$C$13,K16='[18]Tabla Impacto'!$D$13),"Moderado",IF(OR(K16='[18]Tabla Impacto'!$C$14,K16='[18]Tabla Impacto'!$D$14),"Mayor",IF(OR(K16='[18]Tabla Impacto'!$C$15,K16='[18]Tabla Impacto'!$D$15),"Catastrófico","")))))</f>
        <v>Mayor</v>
      </c>
      <c r="M16" s="320">
        <f>IF(L16="","",IF(L16="Leve",0.2,IF(L16="Menor",0.4,IF(L16="Moderado",0.6,IF(L16="Mayor",0.8,IF(L16="Catastrófico",1,))))))</f>
        <v>0.8</v>
      </c>
      <c r="N16" s="321"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303">
        <v>7</v>
      </c>
      <c r="P16" s="52" t="s">
        <v>498</v>
      </c>
      <c r="Q16" s="55" t="str">
        <f t="shared" si="6"/>
        <v>Probabilidad</v>
      </c>
      <c r="R16" s="95" t="s">
        <v>6</v>
      </c>
      <c r="S16" s="95" t="s">
        <v>215</v>
      </c>
      <c r="T16" s="45" t="str">
        <f>IF(AND(R16="Preventivo",S16="Automático"),"50%",IF(AND(R16="Preventivo",S16="Manual"),"40%",IF(AND(R16="Detectivo",S16="Automático"),"40%",IF(AND(R16="Detectivo",S16="Manual"),"30%",IF(AND(R16="Correctivo",S16="Automático"),"35%",IF(AND(R16="Correctivo",S16="Manual"),"25%",""))))))</f>
        <v>40%</v>
      </c>
      <c r="U16" s="95" t="s">
        <v>216</v>
      </c>
      <c r="V16" s="95" t="s">
        <v>217</v>
      </c>
      <c r="W16" s="95" t="s">
        <v>218</v>
      </c>
      <c r="X16" s="52" t="s">
        <v>250</v>
      </c>
      <c r="Y16" s="89">
        <f>IFERROR(IF(Q16="Probabilidad",(I16-(+I16*T16)),IF(Q16="Impacto",I16,"")),"")</f>
        <v>0.36</v>
      </c>
      <c r="Z16" s="46" t="str">
        <f>IFERROR(IF(Y16="","",IF(Y16&lt;=0.2,"Muy Baja",IF(Y16&lt;=0.4,"Baja",IF(Y16&lt;=0.6,"Media",IF(Y16&lt;=0.8,"Alta","Muy Alta"))))),"")</f>
        <v>Baja</v>
      </c>
      <c r="AA16" s="45">
        <f>+Y16</f>
        <v>0.36</v>
      </c>
      <c r="AB16" s="46" t="str">
        <f>IFERROR(IF(AC16="","",IF(AC16&lt;=0.2,"Leve",IF(AC16&lt;=0.4,"Menor",IF(AC16&lt;=0.6,"Moderado",IF(AC16&lt;=0.8,"Mayor","Catastrófico"))))),"")</f>
        <v>Mayor</v>
      </c>
      <c r="AC16" s="45">
        <f>IFERROR(IF(Q16="Impacto",(M16-(+M16*T16)),IF(Q16="Probabilidad",M16,"")),"")</f>
        <v>0.8</v>
      </c>
      <c r="AD16" s="48"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322" t="s">
        <v>12</v>
      </c>
      <c r="AF16" s="327" t="s">
        <v>493</v>
      </c>
      <c r="AG16" s="327" t="s">
        <v>158</v>
      </c>
      <c r="AH16" s="496" t="s">
        <v>154</v>
      </c>
      <c r="AI16" s="496" t="s">
        <v>145</v>
      </c>
      <c r="AJ16" s="327" t="s">
        <v>159</v>
      </c>
      <c r="AK16" s="324" t="s">
        <v>147</v>
      </c>
      <c r="AL16" s="493"/>
    </row>
    <row r="17" spans="1:38" ht="102" x14ac:dyDescent="0.2">
      <c r="A17" s="518"/>
      <c r="B17" s="327"/>
      <c r="C17" s="327"/>
      <c r="D17" s="328"/>
      <c r="E17" s="328"/>
      <c r="F17" s="327"/>
      <c r="G17" s="324"/>
      <c r="H17" s="325"/>
      <c r="I17" s="320"/>
      <c r="J17" s="326"/>
      <c r="K17" s="320"/>
      <c r="L17" s="325"/>
      <c r="M17" s="320"/>
      <c r="N17" s="321"/>
      <c r="O17" s="303">
        <v>8</v>
      </c>
      <c r="P17" s="52" t="s">
        <v>73</v>
      </c>
      <c r="Q17" s="55" t="str">
        <f t="shared" si="6"/>
        <v>Probabilidad</v>
      </c>
      <c r="R17" s="95" t="s">
        <v>6</v>
      </c>
      <c r="S17" s="95" t="s">
        <v>215</v>
      </c>
      <c r="T17" s="45" t="str">
        <f t="shared" ref="T17" si="7">IF(AND(R17="Preventivo",S17="Automático"),"50%",IF(AND(R17="Preventivo",S17="Manual"),"40%",IF(AND(R17="Detectivo",S17="Automático"),"40%",IF(AND(R17="Detectivo",S17="Manual"),"30%",IF(AND(R17="Correctivo",S17="Automático"),"35%",IF(AND(R17="Correctivo",S17="Manual"),"25%",""))))))</f>
        <v>40%</v>
      </c>
      <c r="U17" s="95" t="s">
        <v>216</v>
      </c>
      <c r="V17" s="95" t="s">
        <v>217</v>
      </c>
      <c r="W17" s="95" t="s">
        <v>218</v>
      </c>
      <c r="X17" s="52" t="s">
        <v>246</v>
      </c>
      <c r="Y17" s="89">
        <f>IFERROR(IF(AND(Q16="Probabilidad",Q17="Probabilidad"),(AA16-(+AA16*T17)),IF(Q17="Probabilidad",(I16-(+I16*T17)),IF(Q17="Impacto",AA16,""))),"")</f>
        <v>0.216</v>
      </c>
      <c r="Z17" s="46" t="str">
        <f t="shared" ref="Z17" si="8">IFERROR(IF(Y17="","",IF(Y17&lt;=0.2,"Muy Baja",IF(Y17&lt;=0.4,"Baja",IF(Y17&lt;=0.6,"Media",IF(Y17&lt;=0.8,"Alta","Muy Alta"))))),"")</f>
        <v>Baja</v>
      </c>
      <c r="AA17" s="45">
        <f t="shared" ref="AA17" si="9">+Y17</f>
        <v>0.216</v>
      </c>
      <c r="AB17" s="46" t="str">
        <f t="shared" ref="AB17" si="10">IFERROR(IF(AC17="","",IF(AC17&lt;=0.2,"Leve",IF(AC17&lt;=0.4,"Menor",IF(AC17&lt;=0.6,"Moderado",IF(AC17&lt;=0.8,"Mayor","Catastrófico"))))),"")</f>
        <v>Mayor</v>
      </c>
      <c r="AC17" s="45">
        <f>IFERROR(IF(AND(Q16="Impacto",Q17="Impacto"),(AC15-(+AC15*T17)),IF(Q17="Impacto",($M$13-(+$M$13*T17)),IF(Q17="Probabilidad",AC15,""))),"")</f>
        <v>0.8</v>
      </c>
      <c r="AD17" s="48" t="str">
        <f t="shared" ref="AD17" si="11">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322"/>
      <c r="AF17" s="327"/>
      <c r="AG17" s="327"/>
      <c r="AH17" s="496"/>
      <c r="AI17" s="496"/>
      <c r="AJ17" s="327"/>
      <c r="AK17" s="324"/>
      <c r="AL17" s="494"/>
    </row>
    <row r="18" spans="1:38" ht="84" customHeight="1" x14ac:dyDescent="0.2">
      <c r="A18" s="495" t="s">
        <v>79</v>
      </c>
      <c r="B18" s="107" t="s">
        <v>221</v>
      </c>
      <c r="C18" s="107" t="s">
        <v>67</v>
      </c>
      <c r="D18" s="108" t="s">
        <v>68</v>
      </c>
      <c r="E18" s="107" t="s">
        <v>79</v>
      </c>
      <c r="F18" s="107" t="s">
        <v>362</v>
      </c>
      <c r="G18" s="104">
        <v>452</v>
      </c>
      <c r="H18" s="105" t="str">
        <f>IF(G18&lt;=0,"",IF(G18&lt;=2,"Muy Baja",IF(G18&lt;=24,"Baja",IF(G18&lt;=500,"Media",IF(G18&lt;=5000,"Alta","Muy Alta")))))</f>
        <v>Media</v>
      </c>
      <c r="I18" s="101">
        <f>IF(H18="","",IF(H18="Muy Baja",0.2,IF(H18="Baja",0.4,IF(H18="Media",0.6,IF(H18="Alta",0.8,IF(H18="Muy Alta",1,))))))</f>
        <v>0.6</v>
      </c>
      <c r="J18" s="106" t="s">
        <v>214</v>
      </c>
      <c r="K18" s="101" t="str">
        <f>IF(NOT(ISERROR(MATCH(J18,'[19]Tabla Impacto'!$B$221:$B$223,0))),'[19]Tabla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105" t="str">
        <f>IF(OR(K18='[19]Tabla Impacto'!$C$11,K18='[19]Tabla Impacto'!$D$11),"Leve",IF(OR(K18='[19]Tabla Impacto'!$C$12,K18='[19]Tabla Impacto'!$D$12),"Menor",IF(OR(K18='[19]Tabla Impacto'!$C$13,K18='[19]Tabla Impacto'!$D$13),"Moderado",IF(OR(K18='[19]Tabla Impacto'!$C$14,K18='[19]Tabla Impacto'!$D$14),"Mayor",IF(OR(K18='[19]Tabla Impacto'!$C$15,K18='[19]Tabla Impacto'!$D$15),"Catastrófico","")))))</f>
        <v>Mayor</v>
      </c>
      <c r="M18" s="101">
        <f>IF(L18="","",IF(L18="Leve",0.2,IF(L18="Menor",0.4,IF(L18="Moderado",0.6,IF(L18="Mayor",0.8,IF(L18="Catastrófico",1,))))))</f>
        <v>0.8</v>
      </c>
      <c r="N18" s="102"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303">
        <v>9</v>
      </c>
      <c r="P18" s="52" t="s">
        <v>69</v>
      </c>
      <c r="Q18" s="55" t="str">
        <f t="shared" si="6"/>
        <v>Probabilidad</v>
      </c>
      <c r="R18" s="103" t="s">
        <v>6</v>
      </c>
      <c r="S18" s="103" t="s">
        <v>215</v>
      </c>
      <c r="T18" s="45" t="str">
        <f>IF(AND(R18="Preventivo",S18="Automático"),"50%",IF(AND(R18="Preventivo",S18="Manual"),"40%",IF(AND(R18="Detectivo",S18="Automático"),"40%",IF(AND(R18="Detectivo",S18="Manual"),"30%",IF(AND(R18="Correctivo",S18="Automático"),"35%",IF(AND(R18="Correctivo",S18="Manual"),"25%",""))))))</f>
        <v>40%</v>
      </c>
      <c r="U18" s="103" t="s">
        <v>216</v>
      </c>
      <c r="V18" s="103" t="s">
        <v>217</v>
      </c>
      <c r="W18" s="103" t="s">
        <v>218</v>
      </c>
      <c r="X18" s="52" t="s">
        <v>251</v>
      </c>
      <c r="Y18" s="89">
        <f>IFERROR(IF(Q18="Probabilidad",(I18-(+I18*T18)),IF(Q18="Impacto",I18,"")),"")</f>
        <v>0.36</v>
      </c>
      <c r="Z18" s="46" t="str">
        <f>IFERROR(IF(Y18="","",IF(Y18&lt;=0.2,"Muy Baja",IF(Y18&lt;=0.4,"Baja",IF(Y18&lt;=0.6,"Media",IF(Y18&lt;=0.8,"Alta","Muy Alta"))))),"")</f>
        <v>Baja</v>
      </c>
      <c r="AA18" s="45">
        <f>+Y18</f>
        <v>0.36</v>
      </c>
      <c r="AB18" s="46" t="str">
        <f>IFERROR(IF(AC18="","",IF(AC18&lt;=0.2,"Leve",IF(AC18&lt;=0.4,"Menor",IF(AC18&lt;=0.6,"Moderado",IF(AC18&lt;=0.8,"Mayor","Catastrófico"))))),"")</f>
        <v>Mayor</v>
      </c>
      <c r="AC18" s="45">
        <f>IFERROR(IF(Q18="Impacto",(M18-(+M18*T18)),IF(Q18="Probabilidad",M18,"")),"")</f>
        <v>0.8</v>
      </c>
      <c r="AD18" s="48" t="str">
        <f>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Alto</v>
      </c>
      <c r="AE18" s="103" t="s">
        <v>17</v>
      </c>
      <c r="AF18" s="107"/>
      <c r="AG18" s="107"/>
      <c r="AH18" s="109"/>
      <c r="AI18" s="109"/>
      <c r="AJ18" s="107"/>
      <c r="AK18" s="104"/>
      <c r="AL18" s="492" t="s">
        <v>499</v>
      </c>
    </row>
    <row r="19" spans="1:38" ht="130.5" customHeight="1" x14ac:dyDescent="0.2">
      <c r="A19" s="495"/>
      <c r="B19" s="327" t="s">
        <v>221</v>
      </c>
      <c r="C19" s="327" t="s">
        <v>70</v>
      </c>
      <c r="D19" s="328" t="s">
        <v>80</v>
      </c>
      <c r="E19" s="327" t="s">
        <v>79</v>
      </c>
      <c r="F19" s="327" t="s">
        <v>362</v>
      </c>
      <c r="G19" s="324">
        <v>57</v>
      </c>
      <c r="H19" s="325" t="str">
        <f>IF(G19&lt;=0,"",IF(G19&lt;=2,"Muy Baja",IF(G19&lt;=24,"Baja",IF(G19&lt;=500,"Media",IF(G19&lt;=5000,"Alta","Muy Alta")))))</f>
        <v>Media</v>
      </c>
      <c r="I19" s="320">
        <f>IF(H19="","",IF(H19="Muy Baja",0.2,IF(H19="Baja",0.4,IF(H19="Media",0.6,IF(H19="Alta",0.8,IF(H19="Muy Alta",1,))))))</f>
        <v>0.6</v>
      </c>
      <c r="J19" s="326" t="s">
        <v>214</v>
      </c>
      <c r="K19" s="320" t="str">
        <f>IF(NOT(ISERROR(MATCH(J19,'[19]Tabla Impacto'!$B$221:$B$223,0))),'[19]Tabla Impacto'!$F$223&amp;"Por favor no seleccionar los criterios de impacto(Afectación Económica o presupuestal y Pérdida Reputacional)",J19)</f>
        <v xml:space="preserve">     El riesgo afecta la imagen de de la entidad con efecto publicitario sostenido a nivel de sector administrativo, nivel departamental o municipal</v>
      </c>
      <c r="L19" s="325" t="str">
        <f>IF(OR(K19='[19]Tabla Impacto'!$C$11,K19='[19]Tabla Impacto'!$D$11),"Leve",IF(OR(K19='[19]Tabla Impacto'!$C$12,K19='[19]Tabla Impacto'!$D$12),"Menor",IF(OR(K19='[19]Tabla Impacto'!$C$13,K19='[19]Tabla Impacto'!$D$13),"Moderado",IF(OR(K19='[19]Tabla Impacto'!$C$14,K19='[19]Tabla Impacto'!$D$14),"Mayor",IF(OR(K19='[19]Tabla Impacto'!$C$15,K19='[19]Tabla Impacto'!$D$15),"Catastrófico","")))))</f>
        <v>Mayor</v>
      </c>
      <c r="M19" s="320">
        <f>IF(L19="","",IF(L19="Leve",0.2,IF(L19="Menor",0.4,IF(L19="Moderado",0.6,IF(L19="Mayor",0.8,IF(L19="Catastrófico",1,))))))</f>
        <v>0.8</v>
      </c>
      <c r="N19" s="321"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303">
        <v>10</v>
      </c>
      <c r="P19" s="52" t="s">
        <v>500</v>
      </c>
      <c r="Q19" s="55" t="str">
        <f t="shared" si="6"/>
        <v>Probabilidad</v>
      </c>
      <c r="R19" s="103" t="s">
        <v>6</v>
      </c>
      <c r="S19" s="103" t="s">
        <v>215</v>
      </c>
      <c r="T19" s="45" t="str">
        <f>IF(AND(R19="Preventivo",S19="Automático"),"50%",IF(AND(R19="Preventivo",S19="Manual"),"40%",IF(AND(R19="Detectivo",S19="Automático"),"40%",IF(AND(R19="Detectivo",S19="Manual"),"30%",IF(AND(R19="Correctivo",S19="Automático"),"35%",IF(AND(R19="Correctivo",S19="Manual"),"25%",""))))))</f>
        <v>40%</v>
      </c>
      <c r="U19" s="103" t="s">
        <v>216</v>
      </c>
      <c r="V19" s="103" t="s">
        <v>217</v>
      </c>
      <c r="W19" s="103" t="s">
        <v>218</v>
      </c>
      <c r="X19" s="52" t="s">
        <v>250</v>
      </c>
      <c r="Y19" s="89">
        <f>IFERROR(IF(Q19="Probabilidad",(I19-(+I19*T19)),IF(Q19="Impacto",I19,"")),"")</f>
        <v>0.36</v>
      </c>
      <c r="Z19" s="46" t="str">
        <f>IFERROR(IF(Y19="","",IF(Y19&lt;=0.2,"Muy Baja",IF(Y19&lt;=0.4,"Baja",IF(Y19&lt;=0.6,"Media",IF(Y19&lt;=0.8,"Alta","Muy Alta"))))),"")</f>
        <v>Baja</v>
      </c>
      <c r="AA19" s="45">
        <f>+Y19</f>
        <v>0.36</v>
      </c>
      <c r="AB19" s="46" t="str">
        <f>IFERROR(IF(AC19="","",IF(AC19&lt;=0.2,"Leve",IF(AC19&lt;=0.4,"Menor",IF(AC19&lt;=0.6,"Moderado",IF(AC19&lt;=0.8,"Mayor","Catastrófico"))))),"")</f>
        <v>Mayor</v>
      </c>
      <c r="AC19" s="45">
        <f>IFERROR(IF(Q19="Impacto",(M19-(+M19*T19)),IF(Q19="Probabilidad",M19,"")),"")</f>
        <v>0.8</v>
      </c>
      <c r="AD19" s="48"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Alto</v>
      </c>
      <c r="AE19" s="322" t="s">
        <v>12</v>
      </c>
      <c r="AF19" s="327" t="s">
        <v>493</v>
      </c>
      <c r="AG19" s="327" t="s">
        <v>158</v>
      </c>
      <c r="AH19" s="496" t="s">
        <v>154</v>
      </c>
      <c r="AI19" s="496" t="s">
        <v>145</v>
      </c>
      <c r="AJ19" s="327" t="s">
        <v>159</v>
      </c>
      <c r="AK19" s="324" t="s">
        <v>147</v>
      </c>
      <c r="AL19" s="493"/>
    </row>
    <row r="20" spans="1:38" ht="98.25" customHeight="1" x14ac:dyDescent="0.2">
      <c r="A20" s="495"/>
      <c r="B20" s="327"/>
      <c r="C20" s="327"/>
      <c r="D20" s="328"/>
      <c r="E20" s="327"/>
      <c r="F20" s="327"/>
      <c r="G20" s="324"/>
      <c r="H20" s="325"/>
      <c r="I20" s="320"/>
      <c r="J20" s="326"/>
      <c r="K20" s="320"/>
      <c r="L20" s="325"/>
      <c r="M20" s="320"/>
      <c r="N20" s="321"/>
      <c r="O20" s="303">
        <v>11</v>
      </c>
      <c r="P20" s="52" t="s">
        <v>501</v>
      </c>
      <c r="Q20" s="55" t="str">
        <f t="shared" si="6"/>
        <v>Probabilidad</v>
      </c>
      <c r="R20" s="103" t="s">
        <v>6</v>
      </c>
      <c r="S20" s="103" t="s">
        <v>215</v>
      </c>
      <c r="T20" s="45" t="str">
        <f t="shared" ref="T20" si="12">IF(AND(R20="Preventivo",S20="Automático"),"50%",IF(AND(R20="Preventivo",S20="Manual"),"40%",IF(AND(R20="Detectivo",S20="Automático"),"40%",IF(AND(R20="Detectivo",S20="Manual"),"30%",IF(AND(R20="Correctivo",S20="Automático"),"35%",IF(AND(R20="Correctivo",S20="Manual"),"25%",""))))))</f>
        <v>40%</v>
      </c>
      <c r="U20" s="103" t="s">
        <v>216</v>
      </c>
      <c r="V20" s="103" t="s">
        <v>217</v>
      </c>
      <c r="W20" s="103" t="s">
        <v>218</v>
      </c>
      <c r="X20" s="52" t="s">
        <v>252</v>
      </c>
      <c r="Y20" s="89">
        <f>IFERROR(IF(AND(Q19="Probabilidad",Q20="Probabilidad"),(AA19-(+AA19*T20)),IF(Q20="Probabilidad",(I19-(+I19*T20)),IF(Q20="Impacto",AA19,""))),"")</f>
        <v>0.216</v>
      </c>
      <c r="Z20" s="46" t="str">
        <f t="shared" ref="Z20" si="13">IFERROR(IF(Y20="","",IF(Y20&lt;=0.2,"Muy Baja",IF(Y20&lt;=0.4,"Baja",IF(Y20&lt;=0.6,"Media",IF(Y20&lt;=0.8,"Alta","Muy Alta"))))),"")</f>
        <v>Baja</v>
      </c>
      <c r="AA20" s="45">
        <f t="shared" ref="AA20" si="14">+Y20</f>
        <v>0.216</v>
      </c>
      <c r="AB20" s="46" t="str">
        <f t="shared" ref="AB20" si="15">IFERROR(IF(AC20="","",IF(AC20&lt;=0.2,"Leve",IF(AC20&lt;=0.4,"Menor",IF(AC20&lt;=0.6,"Moderado",IF(AC20&lt;=0.8,"Mayor","Catastrófico"))))),"")</f>
        <v>Mayor</v>
      </c>
      <c r="AC20" s="45">
        <f>IFERROR(IF(AND(Q19="Impacto",Q20="Impacto"),(AC18-(+AC18*T20)),IF(Q20="Impacto",($M$13-(+$M$13*T20)),IF(Q20="Probabilidad",AC18,""))),"")</f>
        <v>0.8</v>
      </c>
      <c r="AD20" s="48" t="str">
        <f t="shared" ref="AD20" si="16">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Alto</v>
      </c>
      <c r="AE20" s="322"/>
      <c r="AF20" s="327"/>
      <c r="AG20" s="327"/>
      <c r="AH20" s="496"/>
      <c r="AI20" s="496"/>
      <c r="AJ20" s="327"/>
      <c r="AK20" s="324"/>
      <c r="AL20" s="494"/>
    </row>
    <row r="21" spans="1:38" ht="77.25" customHeight="1" x14ac:dyDescent="0.2">
      <c r="A21" s="524" t="s">
        <v>253</v>
      </c>
      <c r="B21" s="129" t="s">
        <v>221</v>
      </c>
      <c r="C21" s="129" t="s">
        <v>83</v>
      </c>
      <c r="D21" s="130" t="s">
        <v>84</v>
      </c>
      <c r="E21" s="130" t="s">
        <v>253</v>
      </c>
      <c r="F21" s="129" t="s">
        <v>362</v>
      </c>
      <c r="G21" s="133">
        <v>175</v>
      </c>
      <c r="H21" s="121" t="str">
        <f>IF(G21&lt;=0,"",IF(G21&lt;=2,"Muy Baja",IF(G21&lt;=24,"Baja",IF(G21&lt;=500,"Media",IF(G21&lt;=5000,"Alta","Muy Alta")))))</f>
        <v>Media</v>
      </c>
      <c r="I21" s="124">
        <f>IF(H21="","",IF(H21="Muy Baja",0.2,IF(H21="Baja",0.4,IF(H21="Media",0.6,IF(H21="Alta",0.8,IF(H21="Muy Alta",1,))))))</f>
        <v>0.6</v>
      </c>
      <c r="J21" s="128" t="s">
        <v>223</v>
      </c>
      <c r="K21" s="124" t="str">
        <f>IF(NOT(ISERROR(MATCH(J21,'[20]Tabla Impacto'!$B$221:$B$223,0))),'[20]Tabla Impacto'!$F$223&amp;"Por favor no seleccionar los criterios de impacto(Afectación Económica o presupuestal y Pérdida Reputacional)",J21)</f>
        <v xml:space="preserve">     El riesgo afecta la imagen de la entidad con algunos usuarios de relevancia frente al logro de los objetivos</v>
      </c>
      <c r="L21" s="121" t="str">
        <f>IF(OR(K21='[20]Tabla Impacto'!$C$11,K21='[20]Tabla Impacto'!$D$11),"Leve",IF(OR(K21='[20]Tabla Impacto'!$C$12,K21='[20]Tabla Impacto'!$D$12),"Menor",IF(OR(K21='[20]Tabla Impacto'!$C$13,K21='[20]Tabla Impacto'!$D$13),"Moderado",IF(OR(K21='[20]Tabla Impacto'!$C$14,K21='[20]Tabla Impacto'!$D$14),"Mayor",IF(OR(K21='[20]Tabla Impacto'!$C$15,K21='[20]Tabla Impacto'!$D$15),"Catastrófico","")))))</f>
        <v>Moderado</v>
      </c>
      <c r="M21" s="124">
        <f>IF(L21="","",IF(L21="Leve",0.2,IF(L21="Menor",0.4,IF(L21="Moderado",0.6,IF(L21="Mayor",0.8,IF(L21="Catastrófico",1,))))))</f>
        <v>0.6</v>
      </c>
      <c r="N21" s="125"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303">
        <v>12</v>
      </c>
      <c r="P21" s="52" t="s">
        <v>69</v>
      </c>
      <c r="Q21" s="55" t="str">
        <f t="shared" si="6"/>
        <v>Probabilidad</v>
      </c>
      <c r="R21" s="126" t="s">
        <v>6</v>
      </c>
      <c r="S21" s="126" t="s">
        <v>215</v>
      </c>
      <c r="T21" s="45" t="str">
        <f>IF(AND(R21="Preventivo",S21="Automático"),"50%",IF(AND(R21="Preventivo",S21="Manual"),"40%",IF(AND(R21="Detectivo",S21="Automático"),"40%",IF(AND(R21="Detectivo",S21="Manual"),"30%",IF(AND(R21="Correctivo",S21="Automático"),"35%",IF(AND(R21="Correctivo",S21="Manual"),"25%",""))))))</f>
        <v>40%</v>
      </c>
      <c r="U21" s="126" t="s">
        <v>216</v>
      </c>
      <c r="V21" s="126" t="s">
        <v>217</v>
      </c>
      <c r="W21" s="126" t="s">
        <v>218</v>
      </c>
      <c r="X21" s="52" t="s">
        <v>245</v>
      </c>
      <c r="Y21" s="89">
        <f>IFERROR(IF(Q21="Probabilidad",(I21-(+I21*T21)),IF(Q21="Impacto",I21,"")),"")</f>
        <v>0.36</v>
      </c>
      <c r="Z21" s="46" t="str">
        <f>IFERROR(IF(Y21="","",IF(Y21&lt;=0.2,"Muy Baja",IF(Y21&lt;=0.4,"Baja",IF(Y21&lt;=0.6,"Media",IF(Y21&lt;=0.8,"Alta","Muy Alta"))))),"")</f>
        <v>Baja</v>
      </c>
      <c r="AA21" s="45">
        <f>+Y21</f>
        <v>0.36</v>
      </c>
      <c r="AB21" s="46" t="str">
        <f>IFERROR(IF(AC21="","",IF(AC21&lt;=0.2,"Leve",IF(AC21&lt;=0.4,"Menor",IF(AC21&lt;=0.6,"Moderado",IF(AC21&lt;=0.8,"Mayor","Catastrófico"))))),"")</f>
        <v>Moderado</v>
      </c>
      <c r="AC21" s="45">
        <f>IFERROR(IF(Q21="Impacto",(M21-(+M21*T21)),IF(Q21="Probabilidad",M21,"")),"")</f>
        <v>0.6</v>
      </c>
      <c r="AD21" s="48"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Moderado</v>
      </c>
      <c r="AE21" s="126"/>
      <c r="AF21" s="129"/>
      <c r="AG21" s="129"/>
      <c r="AH21" s="131"/>
      <c r="AI21" s="131"/>
      <c r="AJ21" s="129"/>
      <c r="AK21" s="127"/>
      <c r="AL21" s="492" t="s">
        <v>502</v>
      </c>
    </row>
    <row r="22" spans="1:38" ht="100.5" customHeight="1" x14ac:dyDescent="0.2">
      <c r="A22" s="524"/>
      <c r="B22" s="327" t="s">
        <v>221</v>
      </c>
      <c r="C22" s="327" t="s">
        <v>254</v>
      </c>
      <c r="D22" s="328" t="s">
        <v>86</v>
      </c>
      <c r="E22" s="328" t="s">
        <v>253</v>
      </c>
      <c r="F22" s="327" t="s">
        <v>362</v>
      </c>
      <c r="G22" s="514">
        <v>428</v>
      </c>
      <c r="H22" s="325" t="str">
        <f>IF(G22&lt;=0,"",IF(G22&lt;=2,"Muy Baja",IF(G22&lt;=24,"Baja",IF(G22&lt;=500,"Media",IF(G22&lt;=5000,"Alta","Muy Alta")))))</f>
        <v>Media</v>
      </c>
      <c r="I22" s="320">
        <f>IF(H22="","",IF(H22="Muy Baja",0.2,IF(H22="Baja",0.4,IF(H22="Media",0.6,IF(H22="Alta",0.8,IF(H22="Muy Alta",1,))))))</f>
        <v>0.6</v>
      </c>
      <c r="J22" s="326" t="s">
        <v>214</v>
      </c>
      <c r="K22" s="320" t="str">
        <f>IF(NOT(ISERROR(MATCH(J22,'[20]Tabla Impacto'!$B$221:$B$223,0))),'[20]Tabla Impacto'!$F$223&amp;"Por favor no seleccionar los criterios de impacto(Afectación Económica o presupuestal y Pérdida Reputacional)",J22)</f>
        <v xml:space="preserve">     El riesgo afecta la imagen de de la entidad con efecto publicitario sostenido a nivel de sector administrativo, nivel departamental o municipal</v>
      </c>
      <c r="L22" s="325" t="str">
        <f>IF(OR(K22='[20]Tabla Impacto'!$C$11,K22='[20]Tabla Impacto'!$D$11),"Leve",IF(OR(K22='[20]Tabla Impacto'!$C$12,K22='[20]Tabla Impacto'!$D$12),"Menor",IF(OR(K22='[20]Tabla Impacto'!$C$13,K22='[20]Tabla Impacto'!$D$13),"Moderado",IF(OR(K22='[20]Tabla Impacto'!$C$14,K22='[20]Tabla Impacto'!$D$14),"Mayor",IF(OR(K22='[20]Tabla Impacto'!$C$15,K22='[20]Tabla Impacto'!$D$15),"Catastrófico","")))))</f>
        <v>Mayor</v>
      </c>
      <c r="M22" s="320">
        <f>IF(L22="","",IF(L22="Leve",0.2,IF(L22="Menor",0.4,IF(L22="Moderado",0.6,IF(L22="Mayor",0.8,IF(L22="Catastrófico",1,))))))</f>
        <v>0.8</v>
      </c>
      <c r="N22" s="321"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303">
        <v>13</v>
      </c>
      <c r="P22" s="52" t="s">
        <v>503</v>
      </c>
      <c r="Q22" s="55" t="str">
        <f t="shared" si="6"/>
        <v>Probabilidad</v>
      </c>
      <c r="R22" s="126" t="s">
        <v>6</v>
      </c>
      <c r="S22" s="126" t="s">
        <v>215</v>
      </c>
      <c r="T22" s="45" t="str">
        <f>IF(AND(R22="Preventivo",S22="Automático"),"50%",IF(AND(R22="Preventivo",S22="Manual"),"40%",IF(AND(R22="Detectivo",S22="Automático"),"40%",IF(AND(R22="Detectivo",S22="Manual"),"30%",IF(AND(R22="Correctivo",S22="Automático"),"35%",IF(AND(R22="Correctivo",S22="Manual"),"25%",""))))))</f>
        <v>40%</v>
      </c>
      <c r="U22" s="126" t="s">
        <v>216</v>
      </c>
      <c r="V22" s="126" t="s">
        <v>217</v>
      </c>
      <c r="W22" s="126" t="s">
        <v>218</v>
      </c>
      <c r="X22" s="52" t="s">
        <v>255</v>
      </c>
      <c r="Y22" s="89">
        <f>IFERROR(IF(Q22="Probabilidad",(I22-(+I22*T22)),IF(Q22="Impacto",I22,"")),"")</f>
        <v>0.36</v>
      </c>
      <c r="Z22" s="46" t="str">
        <f>IFERROR(IF(Y22="","",IF(Y22&lt;=0.2,"Muy Baja",IF(Y22&lt;=0.4,"Baja",IF(Y22&lt;=0.6,"Media",IF(Y22&lt;=0.8,"Alta","Muy Alta"))))),"")</f>
        <v>Baja</v>
      </c>
      <c r="AA22" s="45">
        <f>+Y22</f>
        <v>0.36</v>
      </c>
      <c r="AB22" s="46" t="str">
        <f>IFERROR(IF(AC22="","",IF(AC22&lt;=0.2,"Leve",IF(AC22&lt;=0.4,"Menor",IF(AC22&lt;=0.6,"Moderado",IF(AC22&lt;=0.8,"Mayor","Catastrófico"))))),"")</f>
        <v>Mayor</v>
      </c>
      <c r="AC22" s="45">
        <f>IFERROR(IF(Q22="Impacto",(M22-(+M22*T22)),IF(Q22="Probabilidad",M22,"")),"")</f>
        <v>0.8</v>
      </c>
      <c r="AD22" s="48"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322" t="s">
        <v>12</v>
      </c>
      <c r="AF22" s="327" t="s">
        <v>493</v>
      </c>
      <c r="AG22" s="327" t="s">
        <v>158</v>
      </c>
      <c r="AH22" s="496" t="s">
        <v>154</v>
      </c>
      <c r="AI22" s="496" t="s">
        <v>145</v>
      </c>
      <c r="AJ22" s="327" t="s">
        <v>159</v>
      </c>
      <c r="AK22" s="324" t="s">
        <v>147</v>
      </c>
      <c r="AL22" s="493"/>
    </row>
    <row r="23" spans="1:38" ht="130.5" customHeight="1" x14ac:dyDescent="0.2">
      <c r="A23" s="524"/>
      <c r="B23" s="327"/>
      <c r="C23" s="327"/>
      <c r="D23" s="328"/>
      <c r="E23" s="328"/>
      <c r="F23" s="327"/>
      <c r="G23" s="514"/>
      <c r="H23" s="325"/>
      <c r="I23" s="320"/>
      <c r="J23" s="326"/>
      <c r="K23" s="320"/>
      <c r="L23" s="325"/>
      <c r="M23" s="320"/>
      <c r="N23" s="321"/>
      <c r="O23" s="303">
        <v>14</v>
      </c>
      <c r="P23" s="52" t="s">
        <v>504</v>
      </c>
      <c r="Q23" s="55" t="str">
        <f t="shared" si="6"/>
        <v>Probabilidad</v>
      </c>
      <c r="R23" s="126" t="s">
        <v>6</v>
      </c>
      <c r="S23" s="126" t="s">
        <v>215</v>
      </c>
      <c r="T23" s="45" t="str">
        <f t="shared" ref="T23" si="17">IF(AND(R23="Preventivo",S23="Automático"),"50%",IF(AND(R23="Preventivo",S23="Manual"),"40%",IF(AND(R23="Detectivo",S23="Automático"),"40%",IF(AND(R23="Detectivo",S23="Manual"),"30%",IF(AND(R23="Correctivo",S23="Automático"),"35%",IF(AND(R23="Correctivo",S23="Manual"),"25%",""))))))</f>
        <v>40%</v>
      </c>
      <c r="U23" s="126" t="s">
        <v>216</v>
      </c>
      <c r="V23" s="126" t="s">
        <v>217</v>
      </c>
      <c r="W23" s="126" t="s">
        <v>218</v>
      </c>
      <c r="X23" s="52" t="s">
        <v>256</v>
      </c>
      <c r="Y23" s="89">
        <f>IFERROR(IF(AND(Q22="Probabilidad",Q23="Probabilidad"),(AA22-(+AA22*T23)),IF(Q23="Probabilidad",(I22-(+I22*T23)),IF(Q23="Impacto",AA22,""))),"")</f>
        <v>0.216</v>
      </c>
      <c r="Z23" s="46" t="str">
        <f t="shared" ref="Z23" si="18">IFERROR(IF(Y23="","",IF(Y23&lt;=0.2,"Muy Baja",IF(Y23&lt;=0.4,"Baja",IF(Y23&lt;=0.6,"Media",IF(Y23&lt;=0.8,"Alta","Muy Alta"))))),"")</f>
        <v>Baja</v>
      </c>
      <c r="AA23" s="45">
        <f t="shared" ref="AA23" si="19">+Y23</f>
        <v>0.216</v>
      </c>
      <c r="AB23" s="46" t="str">
        <f t="shared" ref="AB23" si="20">IFERROR(IF(AC23="","",IF(AC23&lt;=0.2,"Leve",IF(AC23&lt;=0.4,"Menor",IF(AC23&lt;=0.6,"Moderado",IF(AC23&lt;=0.8,"Mayor","Catastrófico"))))),"")</f>
        <v>Moderado</v>
      </c>
      <c r="AC23" s="45">
        <f>IFERROR(IF(AND(Q22="Impacto",Q23="Impacto"),(AC21-(+AC21*T23)),IF(Q23="Impacto",($M$13-(+$M$13*T23)),IF(Q23="Probabilidad",AC21,""))),"")</f>
        <v>0.6</v>
      </c>
      <c r="AD23" s="48" t="str">
        <f t="shared" ref="AD23" si="2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Moderado</v>
      </c>
      <c r="AE23" s="322"/>
      <c r="AF23" s="327"/>
      <c r="AG23" s="327"/>
      <c r="AH23" s="496"/>
      <c r="AI23" s="496"/>
      <c r="AJ23" s="327"/>
      <c r="AK23" s="324"/>
      <c r="AL23" s="494"/>
    </row>
    <row r="24" spans="1:38" ht="79.5" customHeight="1" x14ac:dyDescent="0.2">
      <c r="A24" s="526" t="s">
        <v>75</v>
      </c>
      <c r="B24" s="129" t="s">
        <v>221</v>
      </c>
      <c r="C24" s="129" t="s">
        <v>67</v>
      </c>
      <c r="D24" s="130" t="s">
        <v>74</v>
      </c>
      <c r="E24" s="130" t="s">
        <v>75</v>
      </c>
      <c r="F24" s="129" t="s">
        <v>362</v>
      </c>
      <c r="G24" s="127">
        <v>128</v>
      </c>
      <c r="H24" s="121" t="str">
        <f>IF(G24&lt;=0,"",IF(G24&lt;=2,"Muy Baja",IF(G24&lt;=24,"Baja",IF(G24&lt;=500,"Media",IF(G24&lt;=5000,"Alta","Muy Alta")))))</f>
        <v>Media</v>
      </c>
      <c r="I24" s="124">
        <f>IF(H24="","",IF(H24="Muy Baja",0.2,IF(H24="Baja",0.4,IF(H24="Media",0.6,IF(H24="Alta",0.8,IF(H24="Muy Alta",1,))))))</f>
        <v>0.6</v>
      </c>
      <c r="J24" s="128" t="s">
        <v>223</v>
      </c>
      <c r="K24" s="124" t="str">
        <f>IF(NOT(ISERROR(MATCH(J24,'[21]Tabla Impacto'!$B$221:$B$223,0))),'[21]Tabla Impacto'!$F$223&amp;"Por favor no seleccionar los criterios de impacto(Afectación Económica o presupuestal y Pérdida Reputacional)",J24)</f>
        <v xml:space="preserve">     El riesgo afecta la imagen de la entidad con algunos usuarios de relevancia frente al logro de los objetivos</v>
      </c>
      <c r="L24" s="121" t="str">
        <f>IF(OR(K24='[21]Tabla Impacto'!$C$11,K24='[21]Tabla Impacto'!$D$11),"Leve",IF(OR(K24='[21]Tabla Impacto'!$C$12,K24='[21]Tabla Impacto'!$D$12),"Menor",IF(OR(K24='[21]Tabla Impacto'!$C$13,K24='[21]Tabla Impacto'!$D$13),"Moderado",IF(OR(K24='[21]Tabla Impacto'!$C$14,K24='[21]Tabla Impacto'!$D$14),"Mayor",IF(OR(K24='[21]Tabla Impacto'!$C$15,K24='[21]Tabla Impacto'!$D$15),"Catastrófico","")))))</f>
        <v>Moderado</v>
      </c>
      <c r="M24" s="124">
        <f>IF(L24="","",IF(L24="Leve",0.2,IF(L24="Menor",0.4,IF(L24="Moderado",0.6,IF(L24="Mayor",0.8,IF(L24="Catastrófico",1,))))))</f>
        <v>0.6</v>
      </c>
      <c r="N24" s="12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303">
        <v>15</v>
      </c>
      <c r="P24" s="52" t="s">
        <v>69</v>
      </c>
      <c r="Q24" s="55" t="str">
        <f t="shared" si="6"/>
        <v>Probabilidad</v>
      </c>
      <c r="R24" s="126" t="s">
        <v>6</v>
      </c>
      <c r="S24" s="126" t="s">
        <v>215</v>
      </c>
      <c r="T24" s="45" t="str">
        <f>IF(AND(R24="Preventivo",S24="Automático"),"50%",IF(AND(R24="Preventivo",S24="Manual"),"40%",IF(AND(R24="Detectivo",S24="Automático"),"40%",IF(AND(R24="Detectivo",S24="Manual"),"30%",IF(AND(R24="Correctivo",S24="Automático"),"35%",IF(AND(R24="Correctivo",S24="Manual"),"25%",""))))))</f>
        <v>40%</v>
      </c>
      <c r="U24" s="126" t="s">
        <v>216</v>
      </c>
      <c r="V24" s="126" t="s">
        <v>217</v>
      </c>
      <c r="W24" s="126" t="s">
        <v>218</v>
      </c>
      <c r="X24" s="52" t="s">
        <v>245</v>
      </c>
      <c r="Y24" s="89">
        <f>IFERROR(IF(Q24="Probabilidad",(I24-(+I24*T24)),IF(Q24="Impacto",I24,"")),"")</f>
        <v>0.36</v>
      </c>
      <c r="Z24" s="46" t="str">
        <f>IFERROR(IF(Y24="","",IF(Y24&lt;=0.2,"Muy Baja",IF(Y24&lt;=0.4,"Baja",IF(Y24&lt;=0.6,"Media",IF(Y24&lt;=0.8,"Alta","Muy Alta"))))),"")</f>
        <v>Baja</v>
      </c>
      <c r="AA24" s="45">
        <f>+Y24</f>
        <v>0.36</v>
      </c>
      <c r="AB24" s="46" t="str">
        <f>IFERROR(IF(AC24="","",IF(AC24&lt;=0.2,"Leve",IF(AC24&lt;=0.4,"Menor",IF(AC24&lt;=0.6,"Moderado",IF(AC24&lt;=0.8,"Mayor","Catastrófico"))))),"")</f>
        <v>Moderado</v>
      </c>
      <c r="AC24" s="45">
        <f>IFERROR(IF(Q24="Impacto",(M24-(+M24*T24)),IF(Q24="Probabilidad",M24,"")),"")</f>
        <v>0.6</v>
      </c>
      <c r="AD24" s="48"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Moderado</v>
      </c>
      <c r="AE24" s="126" t="s">
        <v>17</v>
      </c>
      <c r="AF24" s="129"/>
      <c r="AG24" s="129"/>
      <c r="AH24" s="131"/>
      <c r="AI24" s="131"/>
      <c r="AJ24" s="129"/>
      <c r="AK24" s="127"/>
      <c r="AL24" s="492" t="s">
        <v>505</v>
      </c>
    </row>
    <row r="25" spans="1:38" ht="101.25" customHeight="1" x14ac:dyDescent="0.2">
      <c r="A25" s="526"/>
      <c r="B25" s="327" t="s">
        <v>221</v>
      </c>
      <c r="C25" s="327" t="s">
        <v>70</v>
      </c>
      <c r="D25" s="328" t="s">
        <v>76</v>
      </c>
      <c r="E25" s="328" t="s">
        <v>75</v>
      </c>
      <c r="F25" s="327" t="s">
        <v>362</v>
      </c>
      <c r="G25" s="514">
        <v>39</v>
      </c>
      <c r="H25" s="325" t="str">
        <f>IF(G25&lt;=0,"",IF(G25&lt;=2,"Muy Baja",IF(G25&lt;=24,"Baja",IF(G25&lt;=500,"Media",IF(G25&lt;=5000,"Alta","Muy Alta")))))</f>
        <v>Media</v>
      </c>
      <c r="I25" s="320">
        <f>IF(H25="","",IF(H25="Muy Baja",0.2,IF(H25="Baja",0.4,IF(H25="Media",0.6,IF(H25="Alta",0.8,IF(H25="Muy Alta",1,))))))</f>
        <v>0.6</v>
      </c>
      <c r="J25" s="326" t="s">
        <v>214</v>
      </c>
      <c r="K25" s="320" t="str">
        <f>IF(NOT(ISERROR(MATCH(J25,'[21]Tabla Impacto'!$B$221:$B$223,0))),'[21]Tabla Impacto'!$F$223&amp;"Por favor no seleccionar los criterios de impacto(Afectación Económica o presupuestal y Pérdida Reputacional)",J25)</f>
        <v xml:space="preserve">     El riesgo afecta la imagen de de la entidad con efecto publicitario sostenido a nivel de sector administrativo, nivel departamental o municipal</v>
      </c>
      <c r="L25" s="325" t="str">
        <f>IF(OR(K25='[21]Tabla Impacto'!$C$11,K25='[21]Tabla Impacto'!$D$11),"Leve",IF(OR(K25='[21]Tabla Impacto'!$C$12,K25='[21]Tabla Impacto'!$D$12),"Menor",IF(OR(K25='[21]Tabla Impacto'!$C$13,K25='[21]Tabla Impacto'!$D$13),"Moderado",IF(OR(K25='[21]Tabla Impacto'!$C$14,K25='[21]Tabla Impacto'!$D$14),"Mayor",IF(OR(K25='[21]Tabla Impacto'!$C$15,K25='[21]Tabla Impacto'!$D$15),"Catastrófico","")))))</f>
        <v>Mayor</v>
      </c>
      <c r="M25" s="320">
        <f>IF(L25="","",IF(L25="Leve",0.2,IF(L25="Menor",0.4,IF(L25="Moderado",0.6,IF(L25="Mayor",0.8,IF(L25="Catastrófico",1,))))))</f>
        <v>0.8</v>
      </c>
      <c r="N25" s="321"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303">
        <v>16</v>
      </c>
      <c r="P25" s="52" t="s">
        <v>503</v>
      </c>
      <c r="Q25" s="55" t="str">
        <f t="shared" si="6"/>
        <v>Probabilidad</v>
      </c>
      <c r="R25" s="126" t="s">
        <v>6</v>
      </c>
      <c r="S25" s="126" t="s">
        <v>215</v>
      </c>
      <c r="T25" s="45" t="str">
        <f>IF(AND(R25="Preventivo",S25="Automático"),"50%",IF(AND(R25="Preventivo",S25="Manual"),"40%",IF(AND(R25="Detectivo",S25="Automático"),"40%",IF(AND(R25="Detectivo",S25="Manual"),"30%",IF(AND(R25="Correctivo",S25="Automático"),"35%",IF(AND(R25="Correctivo",S25="Manual"),"25%",""))))))</f>
        <v>40%</v>
      </c>
      <c r="U25" s="126" t="s">
        <v>216</v>
      </c>
      <c r="V25" s="126" t="s">
        <v>217</v>
      </c>
      <c r="W25" s="126" t="s">
        <v>218</v>
      </c>
      <c r="X25" s="52" t="s">
        <v>255</v>
      </c>
      <c r="Y25" s="89">
        <f>IFERROR(IF(Q25="Probabilidad",(I25-(+I25*T25)),IF(Q25="Impacto",I25,"")),"")</f>
        <v>0.36</v>
      </c>
      <c r="Z25" s="46" t="str">
        <f>IFERROR(IF(Y25="","",IF(Y25&lt;=0.2,"Muy Baja",IF(Y25&lt;=0.4,"Baja",IF(Y25&lt;=0.6,"Media",IF(Y25&lt;=0.8,"Alta","Muy Alta"))))),"")</f>
        <v>Baja</v>
      </c>
      <c r="AA25" s="45">
        <f>+Y25</f>
        <v>0.36</v>
      </c>
      <c r="AB25" s="46" t="str">
        <f>IFERROR(IF(AC25="","",IF(AC25&lt;=0.2,"Leve",IF(AC25&lt;=0.4,"Menor",IF(AC25&lt;=0.6,"Moderado",IF(AC25&lt;=0.8,"Mayor","Catastrófico"))))),"")</f>
        <v>Mayor</v>
      </c>
      <c r="AC25" s="45">
        <f>IFERROR(IF(Q25="Impacto",(M25-(+M25*T25)),IF(Q25="Probabilidad",M25,"")),"")</f>
        <v>0.8</v>
      </c>
      <c r="AD25" s="48"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Alto</v>
      </c>
      <c r="AE25" s="322" t="s">
        <v>12</v>
      </c>
      <c r="AF25" s="327" t="s">
        <v>493</v>
      </c>
      <c r="AG25" s="327" t="s">
        <v>158</v>
      </c>
      <c r="AH25" s="496" t="s">
        <v>154</v>
      </c>
      <c r="AI25" s="496" t="s">
        <v>145</v>
      </c>
      <c r="AJ25" s="327" t="s">
        <v>159</v>
      </c>
      <c r="AK25" s="324" t="s">
        <v>147</v>
      </c>
      <c r="AL25" s="493"/>
    </row>
    <row r="26" spans="1:38" ht="126" customHeight="1" x14ac:dyDescent="0.2">
      <c r="A26" s="526"/>
      <c r="B26" s="327"/>
      <c r="C26" s="327"/>
      <c r="D26" s="328"/>
      <c r="E26" s="328"/>
      <c r="F26" s="327"/>
      <c r="G26" s="514"/>
      <c r="H26" s="325"/>
      <c r="I26" s="320"/>
      <c r="J26" s="326"/>
      <c r="K26" s="320"/>
      <c r="L26" s="325"/>
      <c r="M26" s="320"/>
      <c r="N26" s="321"/>
      <c r="O26" s="303">
        <v>17</v>
      </c>
      <c r="P26" s="52" t="s">
        <v>504</v>
      </c>
      <c r="Q26" s="55" t="str">
        <f t="shared" si="6"/>
        <v>Probabilidad</v>
      </c>
      <c r="R26" s="126" t="s">
        <v>6</v>
      </c>
      <c r="S26" s="126" t="s">
        <v>215</v>
      </c>
      <c r="T26" s="45" t="str">
        <f t="shared" ref="T26" si="22">IF(AND(R26="Preventivo",S26="Automático"),"50%",IF(AND(R26="Preventivo",S26="Manual"),"40%",IF(AND(R26="Detectivo",S26="Automático"),"40%",IF(AND(R26="Detectivo",S26="Manual"),"30%",IF(AND(R26="Correctivo",S26="Automático"),"35%",IF(AND(R26="Correctivo",S26="Manual"),"25%",""))))))</f>
        <v>40%</v>
      </c>
      <c r="U26" s="126" t="s">
        <v>216</v>
      </c>
      <c r="V26" s="126" t="s">
        <v>217</v>
      </c>
      <c r="W26" s="126" t="s">
        <v>218</v>
      </c>
      <c r="X26" s="52" t="s">
        <v>256</v>
      </c>
      <c r="Y26" s="89">
        <f>IFERROR(IF(AND(Q25="Probabilidad",Q26="Probabilidad"),(AA25-(+AA25*T26)),IF(Q26="Probabilidad",(I25-(+I25*T26)),IF(Q26="Impacto",AA25,""))),"")</f>
        <v>0.216</v>
      </c>
      <c r="Z26" s="46" t="str">
        <f t="shared" ref="Z26" si="23">IFERROR(IF(Y26="","",IF(Y26&lt;=0.2,"Muy Baja",IF(Y26&lt;=0.4,"Baja",IF(Y26&lt;=0.6,"Media",IF(Y26&lt;=0.8,"Alta","Muy Alta"))))),"")</f>
        <v>Baja</v>
      </c>
      <c r="AA26" s="45">
        <f t="shared" ref="AA26" si="24">+Y26</f>
        <v>0.216</v>
      </c>
      <c r="AB26" s="46" t="str">
        <f t="shared" ref="AB26" si="25">IFERROR(IF(AC26="","",IF(AC26&lt;=0.2,"Leve",IF(AC26&lt;=0.4,"Menor",IF(AC26&lt;=0.6,"Moderado",IF(AC26&lt;=0.8,"Mayor","Catastrófico"))))),"")</f>
        <v>Moderado</v>
      </c>
      <c r="AC26" s="45">
        <f>IFERROR(IF(AND(Q25="Impacto",Q26="Impacto"),(AC24-(+AC24*T26)),IF(Q26="Impacto",($M$13-(+$M$13*T26)),IF(Q26="Probabilidad",AC24,""))),"")</f>
        <v>0.6</v>
      </c>
      <c r="AD26" s="48" t="str">
        <f t="shared" ref="AD26" si="26">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Moderado</v>
      </c>
      <c r="AE26" s="322"/>
      <c r="AF26" s="327"/>
      <c r="AG26" s="327"/>
      <c r="AH26" s="496"/>
      <c r="AI26" s="496"/>
      <c r="AJ26" s="327"/>
      <c r="AK26" s="324"/>
      <c r="AL26" s="494"/>
    </row>
    <row r="27" spans="1:38" ht="144" customHeight="1" x14ac:dyDescent="0.2">
      <c r="A27" s="525" t="s">
        <v>36</v>
      </c>
      <c r="B27" s="129" t="s">
        <v>221</v>
      </c>
      <c r="C27" s="129" t="s">
        <v>506</v>
      </c>
      <c r="D27" s="130" t="s">
        <v>54</v>
      </c>
      <c r="E27" s="527" t="s">
        <v>36</v>
      </c>
      <c r="F27" s="129" t="s">
        <v>4</v>
      </c>
      <c r="G27" s="127">
        <f>360*8</f>
        <v>2880</v>
      </c>
      <c r="H27" s="121" t="str">
        <f>IF(G27&lt;=0,"",IF(G27&lt;=2,"Muy Baja",IF(G27&lt;=24,"Baja",IF(G27&lt;=500,"Media",IF(G27&lt;=5000,"Alta","Muy Alta")))))</f>
        <v>Alta</v>
      </c>
      <c r="I27" s="124">
        <f>IF(H27="","",IF(H27="Muy Baja",0.2,IF(H27="Baja",0.4,IF(H27="Media",0.6,IF(H27="Alta",0.8,IF(H27="Muy Alta",1,))))))</f>
        <v>0.8</v>
      </c>
      <c r="J27" s="128" t="s">
        <v>223</v>
      </c>
      <c r="K27" s="124" t="str">
        <f>IF(NOT(ISERROR(MATCH(J27,'[22]Tabla Impacto'!$B$221:$B$223,0))),'[22]Tabla Impacto'!$F$223&amp;"Por favor no seleccionar los criterios de impacto(Afectación Económica o presupuestal y Pérdida Reputacional)",J27)</f>
        <v xml:space="preserve">     El riesgo afecta la imagen de la entidad con algunos usuarios de relevancia frente al logro de los objetivos</v>
      </c>
      <c r="L27" s="121" t="str">
        <f>IF(OR(K27='[22]Tabla Impacto'!$C$11,K27='[22]Tabla Impacto'!$D$11),"Leve",IF(OR(K27='[22]Tabla Impacto'!$C$12,K27='[22]Tabla Impacto'!$D$12),"Menor",IF(OR(K27='[22]Tabla Impacto'!$C$13,K27='[22]Tabla Impacto'!$D$13),"Moderado",IF(OR(K27='[22]Tabla Impacto'!$C$14,K27='[22]Tabla Impacto'!$D$14),"Mayor",IF(OR(K27='[22]Tabla Impacto'!$C$15,K27='[22]Tabla Impacto'!$D$15),"Catastrófico","")))))</f>
        <v>Moderado</v>
      </c>
      <c r="M27" s="124">
        <f>IF(L27="","",IF(L27="Leve",0.2,IF(L27="Menor",0.4,IF(L27="Moderado",0.6,IF(L27="Mayor",0.8,IF(L27="Catastrófico",1,))))))</f>
        <v>0.6</v>
      </c>
      <c r="N27" s="125"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Alto</v>
      </c>
      <c r="O27" s="303">
        <v>18</v>
      </c>
      <c r="P27" s="117" t="s">
        <v>81</v>
      </c>
      <c r="Q27" s="55" t="str">
        <f t="shared" si="6"/>
        <v>Probabilidad</v>
      </c>
      <c r="R27" s="126" t="s">
        <v>6</v>
      </c>
      <c r="S27" s="126" t="s">
        <v>215</v>
      </c>
      <c r="T27" s="45" t="str">
        <f>IF(AND(R27="Preventivo",S27="Automático"),"50%",IF(AND(R27="Preventivo",S27="Manual"),"40%",IF(AND(R27="Detectivo",S27="Automático"),"40%",IF(AND(R27="Detectivo",S27="Manual"),"30%",IF(AND(R27="Correctivo",S27="Automático"),"35%",IF(AND(R27="Correctivo",S27="Manual"),"25%",""))))))</f>
        <v>40%</v>
      </c>
      <c r="U27" s="126" t="s">
        <v>216</v>
      </c>
      <c r="V27" s="126" t="s">
        <v>217</v>
      </c>
      <c r="W27" s="126" t="s">
        <v>218</v>
      </c>
      <c r="X27" s="52" t="s">
        <v>507</v>
      </c>
      <c r="Y27" s="89">
        <f>IFERROR(IF(Q27="Probabilidad",(I27-(+I27*T27)),IF(Q27="Impacto",I27,"")),"")</f>
        <v>0.48</v>
      </c>
      <c r="Z27" s="46" t="str">
        <f>IFERROR(IF(Y27="","",IF(Y27&lt;=0.2,"Muy Baja",IF(Y27&lt;=0.4,"Baja",IF(Y27&lt;=0.6,"Media",IF(Y27&lt;=0.8,"Alta","Muy Alta"))))),"")</f>
        <v>Media</v>
      </c>
      <c r="AA27" s="45">
        <f>+Y27</f>
        <v>0.48</v>
      </c>
      <c r="AB27" s="46" t="str">
        <f>IFERROR(IF(AC27="","",IF(AC27&lt;=0.2,"Leve",IF(AC27&lt;=0.4,"Menor",IF(AC27&lt;=0.6,"Moderado",IF(AC27&lt;=0.8,"Mayor","Catastrófico"))))),"")</f>
        <v>Moderado</v>
      </c>
      <c r="AC27" s="45">
        <f>IFERROR(IF(Q27="Impacto",(M27-(+M27*T27)),IF(Q27="Probabilidad",M27,"")),"")</f>
        <v>0.6</v>
      </c>
      <c r="AD27" s="48"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Moderado</v>
      </c>
      <c r="AE27" s="126" t="s">
        <v>17</v>
      </c>
      <c r="AF27" s="73"/>
      <c r="AG27" s="73"/>
      <c r="AH27" s="94"/>
      <c r="AI27" s="94"/>
      <c r="AJ27" s="134"/>
      <c r="AK27" s="127"/>
      <c r="AL27" s="158" t="s">
        <v>542</v>
      </c>
    </row>
    <row r="28" spans="1:38" ht="188.25" customHeight="1" x14ac:dyDescent="0.2">
      <c r="A28" s="525"/>
      <c r="B28" s="129" t="s">
        <v>213</v>
      </c>
      <c r="C28" s="129" t="s">
        <v>257</v>
      </c>
      <c r="D28" s="130" t="s">
        <v>508</v>
      </c>
      <c r="E28" s="527"/>
      <c r="F28" s="129" t="s">
        <v>4</v>
      </c>
      <c r="G28" s="127">
        <f>22*4</f>
        <v>88</v>
      </c>
      <c r="H28" s="121" t="str">
        <f>IF(G28&lt;=0,"",IF(G28&lt;=2,"Muy Baja",IF(G28&lt;=24,"Baja",IF(G28&lt;=500,"Media",IF(G28&lt;=5000,"Alta","Muy Alta")))))</f>
        <v>Media</v>
      </c>
      <c r="I28" s="124">
        <f>IF(H28="","",IF(H28="Muy Baja",0.2,IF(H28="Baja",0.4,IF(H28="Media",0.6,IF(H28="Alta",0.8,IF(H28="Muy Alta",1,))))))</f>
        <v>0.6</v>
      </c>
      <c r="J28" s="128" t="s">
        <v>214</v>
      </c>
      <c r="K28" s="124" t="str">
        <f>IF(NOT(ISERROR(MATCH(J28,'[22]Tabla Impacto'!$B$221:$B$223,0))),'[22]Tabla Impacto'!$F$223&amp;"Por favor no seleccionar los criterios de impacto(Afectación Económica o presupuestal y Pérdida Reputacional)",J28)</f>
        <v xml:space="preserve">     El riesgo afecta la imagen de de la entidad con efecto publicitario sostenido a nivel de sector administrativo, nivel departamental o municipal</v>
      </c>
      <c r="L28" s="121" t="str">
        <f>IF(OR(K28='[22]Tabla Impacto'!$C$11,K28='[22]Tabla Impacto'!$D$11),"Leve",IF(OR(K28='[22]Tabla Impacto'!$C$12,K28='[22]Tabla Impacto'!$D$12),"Menor",IF(OR(K28='[22]Tabla Impacto'!$C$13,K28='[22]Tabla Impacto'!$D$13),"Moderado",IF(OR(K28='[22]Tabla Impacto'!$C$14,K28='[22]Tabla Impacto'!$D$14),"Mayor",IF(OR(K28='[22]Tabla Impacto'!$C$15,K28='[22]Tabla Impacto'!$D$15),"Catastrófico","")))))</f>
        <v>Mayor</v>
      </c>
      <c r="M28" s="124">
        <f>IF(L28="","",IF(L28="Leve",0.2,IF(L28="Menor",0.4,IF(L28="Moderado",0.6,IF(L28="Mayor",0.8,IF(L28="Catastrófico",1,))))))</f>
        <v>0.8</v>
      </c>
      <c r="N28" s="125"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Alto</v>
      </c>
      <c r="O28" s="303">
        <v>19</v>
      </c>
      <c r="P28" s="135" t="s">
        <v>509</v>
      </c>
      <c r="Q28" s="92" t="str">
        <f t="shared" si="6"/>
        <v>Probabilidad</v>
      </c>
      <c r="R28" s="126" t="s">
        <v>6</v>
      </c>
      <c r="S28" s="126" t="s">
        <v>215</v>
      </c>
      <c r="T28" s="70" t="str">
        <f>IF(AND(R28="Preventivo",S28="Automático"),"50%",IF(AND(R28="Preventivo",S28="Manual"),"40%",IF(AND(R28="Detectivo",S28="Automático"),"40%",IF(AND(R28="Detectivo",S28="Manual"),"30%",IF(AND(R28="Correctivo",S28="Automático"),"35%",IF(AND(R28="Correctivo",S28="Manual"),"25%",""))))))</f>
        <v>40%</v>
      </c>
      <c r="U28" s="126" t="s">
        <v>216</v>
      </c>
      <c r="V28" s="126" t="s">
        <v>217</v>
      </c>
      <c r="W28" s="126" t="s">
        <v>218</v>
      </c>
      <c r="X28" s="135" t="s">
        <v>510</v>
      </c>
      <c r="Y28" s="93">
        <f>IFERROR(IF(Q28="Probabilidad",(I28-(+I28*T28)),IF(Q28="Impacto",I28,"")),"")</f>
        <v>0.36</v>
      </c>
      <c r="Z28" s="46" t="str">
        <f>IFERROR(IF(Y28="","",IF(Y28&lt;=0.2,"Muy Baja",IF(Y28&lt;=0.4,"Baja",IF(Y28&lt;=0.6,"Media",IF(Y28&lt;=0.8,"Alta","Muy Alta"))))),"")</f>
        <v>Baja</v>
      </c>
      <c r="AA28" s="70">
        <f>+Y28</f>
        <v>0.36</v>
      </c>
      <c r="AB28" s="46" t="str">
        <f>IFERROR(IF(AC28="","",IF(AC28&lt;=0.2,"Leve",IF(AC28&lt;=0.4,"Menor",IF(AC28&lt;=0.6,"Moderado",IF(AC28&lt;=0.8,"Mayor","Catastrófico"))))),"")</f>
        <v>Mayor</v>
      </c>
      <c r="AC28" s="70">
        <f>IFERROR(IF(Q28="Impacto",(M28-(+M28*T28)),IF(Q28="Probabilidad",M28,"")),"")</f>
        <v>0.8</v>
      </c>
      <c r="AD28" s="71"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Alto</v>
      </c>
      <c r="AE28" s="126" t="s">
        <v>12</v>
      </c>
      <c r="AF28" s="129" t="s">
        <v>511</v>
      </c>
      <c r="AG28" s="129" t="s">
        <v>156</v>
      </c>
      <c r="AH28" s="131" t="s">
        <v>154</v>
      </c>
      <c r="AI28" s="131" t="s">
        <v>145</v>
      </c>
      <c r="AJ28" s="129" t="s">
        <v>157</v>
      </c>
      <c r="AK28" s="127" t="s">
        <v>147</v>
      </c>
      <c r="AL28" s="158" t="s">
        <v>543</v>
      </c>
    </row>
  </sheetData>
  <mergeCells count="160">
    <mergeCell ref="A27:A28"/>
    <mergeCell ref="AE25:AE26"/>
    <mergeCell ref="AF25:AF26"/>
    <mergeCell ref="AG25:AG26"/>
    <mergeCell ref="AH25:AH26"/>
    <mergeCell ref="AI25:AI26"/>
    <mergeCell ref="AJ25:AJ26"/>
    <mergeCell ref="AK25:AK26"/>
    <mergeCell ref="A24:A26"/>
    <mergeCell ref="E27:E28"/>
    <mergeCell ref="AL24:AL26"/>
    <mergeCell ref="B25:B26"/>
    <mergeCell ref="C25:C26"/>
    <mergeCell ref="D25:D26"/>
    <mergeCell ref="E25:E26"/>
    <mergeCell ref="F25:F26"/>
    <mergeCell ref="G25:G26"/>
    <mergeCell ref="H25:H26"/>
    <mergeCell ref="I25:I26"/>
    <mergeCell ref="J25:J26"/>
    <mergeCell ref="K25:K26"/>
    <mergeCell ref="L25:L26"/>
    <mergeCell ref="M25:M26"/>
    <mergeCell ref="N25:N26"/>
    <mergeCell ref="AE22:AE23"/>
    <mergeCell ref="AF22:AF23"/>
    <mergeCell ref="AG22:AG23"/>
    <mergeCell ref="AH22:AH23"/>
    <mergeCell ref="AI22:AI23"/>
    <mergeCell ref="AJ22:AJ23"/>
    <mergeCell ref="AK22:AK23"/>
    <mergeCell ref="A21:A23"/>
    <mergeCell ref="AL21:AL23"/>
    <mergeCell ref="B22:B23"/>
    <mergeCell ref="C22:C23"/>
    <mergeCell ref="D22:D23"/>
    <mergeCell ref="E22:E23"/>
    <mergeCell ref="F22:F23"/>
    <mergeCell ref="G22:G23"/>
    <mergeCell ref="H22:H23"/>
    <mergeCell ref="I22:I23"/>
    <mergeCell ref="J22:J23"/>
    <mergeCell ref="K22:K23"/>
    <mergeCell ref="L22:L23"/>
    <mergeCell ref="M22:M23"/>
    <mergeCell ref="N22:N23"/>
    <mergeCell ref="A7:G7"/>
    <mergeCell ref="H7:N7"/>
    <mergeCell ref="O7:X7"/>
    <mergeCell ref="Y7:AE7"/>
    <mergeCell ref="I16:I17"/>
    <mergeCell ref="J16:J17"/>
    <mergeCell ref="K16:K17"/>
    <mergeCell ref="AJ16:AJ17"/>
    <mergeCell ref="AK16:AK17"/>
    <mergeCell ref="AE16:AE17"/>
    <mergeCell ref="AF16:AF17"/>
    <mergeCell ref="AG16:AG17"/>
    <mergeCell ref="AH16:AH17"/>
    <mergeCell ref="AI16:AI17"/>
    <mergeCell ref="B16:B17"/>
    <mergeCell ref="C16:C17"/>
    <mergeCell ref="M16:M17"/>
    <mergeCell ref="A15:A17"/>
    <mergeCell ref="H12:H13"/>
    <mergeCell ref="I12:I13"/>
    <mergeCell ref="Y8:Y9"/>
    <mergeCell ref="A11:A13"/>
    <mergeCell ref="N12:N13"/>
    <mergeCell ref="J12:J13"/>
    <mergeCell ref="A1:B2"/>
    <mergeCell ref="C1:AI3"/>
    <mergeCell ref="AJ1:AK3"/>
    <mergeCell ref="A3:B3"/>
    <mergeCell ref="A4:B4"/>
    <mergeCell ref="C4:F4"/>
    <mergeCell ref="G4:AI5"/>
    <mergeCell ref="AJ4:AK4"/>
    <mergeCell ref="A5:B5"/>
    <mergeCell ref="C5:F5"/>
    <mergeCell ref="AJ5:AK5"/>
    <mergeCell ref="K12:K13"/>
    <mergeCell ref="L12:L13"/>
    <mergeCell ref="M12:M13"/>
    <mergeCell ref="B12:B13"/>
    <mergeCell ref="C12:C13"/>
    <mergeCell ref="D12:D13"/>
    <mergeCell ref="E12:E13"/>
    <mergeCell ref="F12:F13"/>
    <mergeCell ref="G12:G13"/>
    <mergeCell ref="D16:D17"/>
    <mergeCell ref="E16:E17"/>
    <mergeCell ref="F16:F17"/>
    <mergeCell ref="G16:G17"/>
    <mergeCell ref="H16:H17"/>
    <mergeCell ref="N16:N17"/>
    <mergeCell ref="AF7:AK7"/>
    <mergeCell ref="L8:L9"/>
    <mergeCell ref="A8:A9"/>
    <mergeCell ref="B8:B9"/>
    <mergeCell ref="C8:C9"/>
    <mergeCell ref="D8:D9"/>
    <mergeCell ref="E8:E9"/>
    <mergeCell ref="F8:F9"/>
    <mergeCell ref="G8:G9"/>
    <mergeCell ref="H8:H9"/>
    <mergeCell ref="I8:I9"/>
    <mergeCell ref="J8:J9"/>
    <mergeCell ref="K8:K9"/>
    <mergeCell ref="AD8:AD9"/>
    <mergeCell ref="M8:M9"/>
    <mergeCell ref="N8:N9"/>
    <mergeCell ref="Z8:Z9"/>
    <mergeCell ref="AA8:AA9"/>
    <mergeCell ref="AB8:AB9"/>
    <mergeCell ref="AC8:AC9"/>
    <mergeCell ref="O8:O9"/>
    <mergeCell ref="P8:P9"/>
    <mergeCell ref="Q8:Q9"/>
    <mergeCell ref="R8:X8"/>
    <mergeCell ref="AL8:AL9"/>
    <mergeCell ref="AE12:AE13"/>
    <mergeCell ref="AF12:AF13"/>
    <mergeCell ref="AG12:AG13"/>
    <mergeCell ref="AH12:AH13"/>
    <mergeCell ref="AK8:AK9"/>
    <mergeCell ref="AE8:AE9"/>
    <mergeCell ref="AF8:AF9"/>
    <mergeCell ref="AG8:AG9"/>
    <mergeCell ref="AH8:AH9"/>
    <mergeCell ref="AI8:AI9"/>
    <mergeCell ref="AJ8:AJ9"/>
    <mergeCell ref="AI12:AI13"/>
    <mergeCell ref="AJ12:AJ13"/>
    <mergeCell ref="AK12:AK13"/>
    <mergeCell ref="AL11:AL13"/>
    <mergeCell ref="AL15:AL17"/>
    <mergeCell ref="AJ19:AJ20"/>
    <mergeCell ref="AK19:AK20"/>
    <mergeCell ref="A18:A20"/>
    <mergeCell ref="AL18:AL20"/>
    <mergeCell ref="AE19:AE20"/>
    <mergeCell ref="AF19:AF20"/>
    <mergeCell ref="AG19:AG20"/>
    <mergeCell ref="AH19:AH20"/>
    <mergeCell ref="AI19:AI20"/>
    <mergeCell ref="B19:B20"/>
    <mergeCell ref="C19:C20"/>
    <mergeCell ref="D19:D20"/>
    <mergeCell ref="E19:E20"/>
    <mergeCell ref="F19:F20"/>
    <mergeCell ref="G19:G20"/>
    <mergeCell ref="H19:H20"/>
    <mergeCell ref="I19:I20"/>
    <mergeCell ref="J19:J20"/>
    <mergeCell ref="K19:K20"/>
    <mergeCell ref="L19:L20"/>
    <mergeCell ref="M19:M20"/>
    <mergeCell ref="N19:N20"/>
    <mergeCell ref="L16:L17"/>
  </mergeCells>
  <conditionalFormatting sqref="AD10">
    <cfRule type="cellIs" dxfId="687" priority="859" operator="equal">
      <formula>"Extremo"</formula>
    </cfRule>
    <cfRule type="cellIs" dxfId="686" priority="860" operator="equal">
      <formula>"Alto"</formula>
    </cfRule>
    <cfRule type="cellIs" dxfId="685" priority="861" operator="equal">
      <formula>"Moderado"</formula>
    </cfRule>
    <cfRule type="cellIs" dxfId="684" priority="862" operator="equal">
      <formula>"Bajo"</formula>
    </cfRule>
  </conditionalFormatting>
  <conditionalFormatting sqref="L10">
    <cfRule type="cellIs" dxfId="683" priority="911" operator="equal">
      <formula>"Catastrófico"</formula>
    </cfRule>
    <cfRule type="cellIs" dxfId="682" priority="912" operator="equal">
      <formula>"Mayor"</formula>
    </cfRule>
    <cfRule type="cellIs" dxfId="681" priority="913" operator="equal">
      <formula>"Moderado"</formula>
    </cfRule>
    <cfRule type="cellIs" dxfId="680" priority="914" operator="equal">
      <formula>"Menor"</formula>
    </cfRule>
    <cfRule type="cellIs" dxfId="679" priority="915" operator="equal">
      <formula>"Leve"</formula>
    </cfRule>
  </conditionalFormatting>
  <conditionalFormatting sqref="H10">
    <cfRule type="cellIs" dxfId="678" priority="906" operator="equal">
      <formula>"Muy Alta"</formula>
    </cfRule>
    <cfRule type="cellIs" dxfId="677" priority="907" operator="equal">
      <formula>"Alta"</formula>
    </cfRule>
    <cfRule type="cellIs" dxfId="676" priority="908" operator="equal">
      <formula>"Media"</formula>
    </cfRule>
    <cfRule type="cellIs" dxfId="675" priority="909" operator="equal">
      <formula>"Baja"</formula>
    </cfRule>
    <cfRule type="cellIs" dxfId="674" priority="910" operator="equal">
      <formula>"Muy Baja"</formula>
    </cfRule>
  </conditionalFormatting>
  <conditionalFormatting sqref="N10">
    <cfRule type="cellIs" dxfId="673" priority="902" operator="equal">
      <formula>"Extremo"</formula>
    </cfRule>
    <cfRule type="cellIs" dxfId="672" priority="903" operator="equal">
      <formula>"Alto"</formula>
    </cfRule>
    <cfRule type="cellIs" dxfId="671" priority="904" operator="equal">
      <formula>"Moderado"</formula>
    </cfRule>
    <cfRule type="cellIs" dxfId="670" priority="905" operator="equal">
      <formula>"Bajo"</formula>
    </cfRule>
  </conditionalFormatting>
  <conditionalFormatting sqref="K10">
    <cfRule type="containsText" dxfId="669" priority="901" operator="containsText" text="❌">
      <formula>NOT(ISERROR(SEARCH("❌",K10)))</formula>
    </cfRule>
  </conditionalFormatting>
  <conditionalFormatting sqref="Z10">
    <cfRule type="cellIs" dxfId="668" priority="868" operator="equal">
      <formula>"Muy Alta"</formula>
    </cfRule>
    <cfRule type="cellIs" dxfId="667" priority="869" operator="equal">
      <formula>"Alta"</formula>
    </cfRule>
    <cfRule type="cellIs" dxfId="666" priority="870" operator="equal">
      <formula>"Media"</formula>
    </cfRule>
    <cfRule type="cellIs" dxfId="665" priority="871" operator="equal">
      <formula>"Baja"</formula>
    </cfRule>
    <cfRule type="cellIs" dxfId="664" priority="872" operator="equal">
      <formula>"Muy Baja"</formula>
    </cfRule>
  </conditionalFormatting>
  <conditionalFormatting sqref="AB10">
    <cfRule type="cellIs" dxfId="663" priority="863" operator="equal">
      <formula>"Catastrófico"</formula>
    </cfRule>
    <cfRule type="cellIs" dxfId="662" priority="864" operator="equal">
      <formula>"Mayor"</formula>
    </cfRule>
    <cfRule type="cellIs" dxfId="661" priority="865" operator="equal">
      <formula>"Moderado"</formula>
    </cfRule>
    <cfRule type="cellIs" dxfId="660" priority="866" operator="equal">
      <formula>"Menor"</formula>
    </cfRule>
    <cfRule type="cellIs" dxfId="659" priority="867" operator="equal">
      <formula>"Leve"</formula>
    </cfRule>
  </conditionalFormatting>
  <conditionalFormatting sqref="AD11">
    <cfRule type="cellIs" dxfId="658" priority="689" operator="equal">
      <formula>"Extremo"</formula>
    </cfRule>
    <cfRule type="cellIs" dxfId="657" priority="690" operator="equal">
      <formula>"Alto"</formula>
    </cfRule>
    <cfRule type="cellIs" dxfId="656" priority="691" operator="equal">
      <formula>"Moderado"</formula>
    </cfRule>
    <cfRule type="cellIs" dxfId="655" priority="692" operator="equal">
      <formula>"Bajo"</formula>
    </cfRule>
  </conditionalFormatting>
  <conditionalFormatting sqref="L12">
    <cfRule type="cellIs" dxfId="654" priority="797" operator="equal">
      <formula>"Catastrófico"</formula>
    </cfRule>
    <cfRule type="cellIs" dxfId="653" priority="798" operator="equal">
      <formula>"Mayor"</formula>
    </cfRule>
    <cfRule type="cellIs" dxfId="652" priority="799" operator="equal">
      <formula>"Moderado"</formula>
    </cfRule>
    <cfRule type="cellIs" dxfId="651" priority="800" operator="equal">
      <formula>"Menor"</formula>
    </cfRule>
    <cfRule type="cellIs" dxfId="650" priority="801" operator="equal">
      <formula>"Leve"</formula>
    </cfRule>
  </conditionalFormatting>
  <conditionalFormatting sqref="H12">
    <cfRule type="cellIs" dxfId="649" priority="792" operator="equal">
      <formula>"Muy Alta"</formula>
    </cfRule>
    <cfRule type="cellIs" dxfId="648" priority="793" operator="equal">
      <formula>"Alta"</formula>
    </cfRule>
    <cfRule type="cellIs" dxfId="647" priority="794" operator="equal">
      <formula>"Media"</formula>
    </cfRule>
    <cfRule type="cellIs" dxfId="646" priority="795" operator="equal">
      <formula>"Baja"</formula>
    </cfRule>
    <cfRule type="cellIs" dxfId="645" priority="796" operator="equal">
      <formula>"Muy Baja"</formula>
    </cfRule>
  </conditionalFormatting>
  <conditionalFormatting sqref="N12">
    <cfRule type="cellIs" dxfId="644" priority="788" operator="equal">
      <formula>"Extremo"</formula>
    </cfRule>
    <cfRule type="cellIs" dxfId="643" priority="789" operator="equal">
      <formula>"Alto"</formula>
    </cfRule>
    <cfRule type="cellIs" dxfId="642" priority="790" operator="equal">
      <formula>"Moderado"</formula>
    </cfRule>
    <cfRule type="cellIs" dxfId="641" priority="791" operator="equal">
      <formula>"Bajo"</formula>
    </cfRule>
  </conditionalFormatting>
  <conditionalFormatting sqref="Z13">
    <cfRule type="cellIs" dxfId="640" priority="769" operator="equal">
      <formula>"Muy Alta"</formula>
    </cfRule>
    <cfRule type="cellIs" dxfId="639" priority="770" operator="equal">
      <formula>"Alta"</formula>
    </cfRule>
    <cfRule type="cellIs" dxfId="638" priority="771" operator="equal">
      <formula>"Media"</formula>
    </cfRule>
    <cfRule type="cellIs" dxfId="637" priority="772" operator="equal">
      <formula>"Baja"</formula>
    </cfRule>
    <cfRule type="cellIs" dxfId="636" priority="773" operator="equal">
      <formula>"Muy Baja"</formula>
    </cfRule>
  </conditionalFormatting>
  <conditionalFormatting sqref="AB13">
    <cfRule type="cellIs" dxfId="635" priority="764" operator="equal">
      <formula>"Catastrófico"</formula>
    </cfRule>
    <cfRule type="cellIs" dxfId="634" priority="765" operator="equal">
      <formula>"Mayor"</formula>
    </cfRule>
    <cfRule type="cellIs" dxfId="633" priority="766" operator="equal">
      <formula>"Moderado"</formula>
    </cfRule>
    <cfRule type="cellIs" dxfId="632" priority="767" operator="equal">
      <formula>"Menor"</formula>
    </cfRule>
    <cfRule type="cellIs" dxfId="631" priority="768" operator="equal">
      <formula>"Leve"</formula>
    </cfRule>
  </conditionalFormatting>
  <conditionalFormatting sqref="AD13">
    <cfRule type="cellIs" dxfId="630" priority="760" operator="equal">
      <formula>"Extremo"</formula>
    </cfRule>
    <cfRule type="cellIs" dxfId="629" priority="761" operator="equal">
      <formula>"Alto"</formula>
    </cfRule>
    <cfRule type="cellIs" dxfId="628" priority="762" operator="equal">
      <formula>"Moderado"</formula>
    </cfRule>
    <cfRule type="cellIs" dxfId="627" priority="763" operator="equal">
      <formula>"Bajo"</formula>
    </cfRule>
  </conditionalFormatting>
  <conditionalFormatting sqref="Z12">
    <cfRule type="cellIs" dxfId="626" priority="755" operator="equal">
      <formula>"Muy Alta"</formula>
    </cfRule>
    <cfRule type="cellIs" dxfId="625" priority="756" operator="equal">
      <formula>"Alta"</formula>
    </cfRule>
    <cfRule type="cellIs" dxfId="624" priority="757" operator="equal">
      <formula>"Media"</formula>
    </cfRule>
    <cfRule type="cellIs" dxfId="623" priority="758" operator="equal">
      <formula>"Baja"</formula>
    </cfRule>
    <cfRule type="cellIs" dxfId="622" priority="759" operator="equal">
      <formula>"Muy Baja"</formula>
    </cfRule>
  </conditionalFormatting>
  <conditionalFormatting sqref="AB12">
    <cfRule type="cellIs" dxfId="621" priority="750" operator="equal">
      <formula>"Catastrófico"</formula>
    </cfRule>
    <cfRule type="cellIs" dxfId="620" priority="751" operator="equal">
      <formula>"Mayor"</formula>
    </cfRule>
    <cfRule type="cellIs" dxfId="619" priority="752" operator="equal">
      <formula>"Moderado"</formula>
    </cfRule>
    <cfRule type="cellIs" dxfId="618" priority="753" operator="equal">
      <formula>"Menor"</formula>
    </cfRule>
    <cfRule type="cellIs" dxfId="617" priority="754" operator="equal">
      <formula>"Leve"</formula>
    </cfRule>
  </conditionalFormatting>
  <conditionalFormatting sqref="AD12">
    <cfRule type="cellIs" dxfId="616" priority="746" operator="equal">
      <formula>"Extremo"</formula>
    </cfRule>
    <cfRule type="cellIs" dxfId="615" priority="747" operator="equal">
      <formula>"Alto"</formula>
    </cfRule>
    <cfRule type="cellIs" dxfId="614" priority="748" operator="equal">
      <formula>"Moderado"</formula>
    </cfRule>
    <cfRule type="cellIs" dxfId="613" priority="749" operator="equal">
      <formula>"Bajo"</formula>
    </cfRule>
  </conditionalFormatting>
  <conditionalFormatting sqref="L11">
    <cfRule type="cellIs" dxfId="612" priority="741" operator="equal">
      <formula>"Catastrófico"</formula>
    </cfRule>
    <cfRule type="cellIs" dxfId="611" priority="742" operator="equal">
      <formula>"Mayor"</formula>
    </cfRule>
    <cfRule type="cellIs" dxfId="610" priority="743" operator="equal">
      <formula>"Moderado"</formula>
    </cfRule>
    <cfRule type="cellIs" dxfId="609" priority="744" operator="equal">
      <formula>"Menor"</formula>
    </cfRule>
    <cfRule type="cellIs" dxfId="608" priority="745" operator="equal">
      <formula>"Leve"</formula>
    </cfRule>
  </conditionalFormatting>
  <conditionalFormatting sqref="H11">
    <cfRule type="cellIs" dxfId="607" priority="736" operator="equal">
      <formula>"Muy Alta"</formula>
    </cfRule>
    <cfRule type="cellIs" dxfId="606" priority="737" operator="equal">
      <formula>"Alta"</formula>
    </cfRule>
    <cfRule type="cellIs" dxfId="605" priority="738" operator="equal">
      <formula>"Media"</formula>
    </cfRule>
    <cfRule type="cellIs" dxfId="604" priority="739" operator="equal">
      <formula>"Baja"</formula>
    </cfRule>
    <cfRule type="cellIs" dxfId="603" priority="740" operator="equal">
      <formula>"Muy Baja"</formula>
    </cfRule>
  </conditionalFormatting>
  <conditionalFormatting sqref="N11">
    <cfRule type="cellIs" dxfId="602" priority="732" operator="equal">
      <formula>"Extremo"</formula>
    </cfRule>
    <cfRule type="cellIs" dxfId="601" priority="733" operator="equal">
      <formula>"Alto"</formula>
    </cfRule>
    <cfRule type="cellIs" dxfId="600" priority="734" operator="equal">
      <formula>"Moderado"</formula>
    </cfRule>
    <cfRule type="cellIs" dxfId="599" priority="735" operator="equal">
      <formula>"Bajo"</formula>
    </cfRule>
  </conditionalFormatting>
  <conditionalFormatting sqref="K11">
    <cfRule type="containsText" dxfId="598" priority="731" operator="containsText" text="❌">
      <formula>NOT(ISERROR(SEARCH("❌",K11)))</formula>
    </cfRule>
  </conditionalFormatting>
  <conditionalFormatting sqref="Z11">
    <cfRule type="cellIs" dxfId="597" priority="698" operator="equal">
      <formula>"Muy Alta"</formula>
    </cfRule>
    <cfRule type="cellIs" dxfId="596" priority="699" operator="equal">
      <formula>"Alta"</formula>
    </cfRule>
    <cfRule type="cellIs" dxfId="595" priority="700" operator="equal">
      <formula>"Media"</formula>
    </cfRule>
    <cfRule type="cellIs" dxfId="594" priority="701" operator="equal">
      <formula>"Baja"</formula>
    </cfRule>
    <cfRule type="cellIs" dxfId="593" priority="702" operator="equal">
      <formula>"Muy Baja"</formula>
    </cfRule>
  </conditionalFormatting>
  <conditionalFormatting sqref="AB11">
    <cfRule type="cellIs" dxfId="592" priority="693" operator="equal">
      <formula>"Catastrófico"</formula>
    </cfRule>
    <cfRule type="cellIs" dxfId="591" priority="694" operator="equal">
      <formula>"Mayor"</formula>
    </cfRule>
    <cfRule type="cellIs" dxfId="590" priority="695" operator="equal">
      <formula>"Moderado"</formula>
    </cfRule>
    <cfRule type="cellIs" dxfId="589" priority="696" operator="equal">
      <formula>"Menor"</formula>
    </cfRule>
    <cfRule type="cellIs" dxfId="588" priority="697" operator="equal">
      <formula>"Leve"</formula>
    </cfRule>
  </conditionalFormatting>
  <conditionalFormatting sqref="K12">
    <cfRule type="containsText" dxfId="587" priority="688" operator="containsText" text="❌">
      <formula>NOT(ISERROR(SEARCH("❌",K12)))</formula>
    </cfRule>
  </conditionalFormatting>
  <conditionalFormatting sqref="AD14">
    <cfRule type="cellIs" dxfId="586" priority="631" operator="equal">
      <formula>"Extremo"</formula>
    </cfRule>
    <cfRule type="cellIs" dxfId="585" priority="632" operator="equal">
      <formula>"Alto"</formula>
    </cfRule>
    <cfRule type="cellIs" dxfId="584" priority="633" operator="equal">
      <formula>"Moderado"</formula>
    </cfRule>
    <cfRule type="cellIs" dxfId="583" priority="634" operator="equal">
      <formula>"Bajo"</formula>
    </cfRule>
  </conditionalFormatting>
  <conditionalFormatting sqref="L14">
    <cfRule type="cellIs" dxfId="582" priority="683" operator="equal">
      <formula>"Catastrófico"</formula>
    </cfRule>
    <cfRule type="cellIs" dxfId="581" priority="684" operator="equal">
      <formula>"Mayor"</formula>
    </cfRule>
    <cfRule type="cellIs" dxfId="580" priority="685" operator="equal">
      <formula>"Moderado"</formula>
    </cfRule>
    <cfRule type="cellIs" dxfId="579" priority="686" operator="equal">
      <formula>"Menor"</formula>
    </cfRule>
    <cfRule type="cellIs" dxfId="578" priority="687" operator="equal">
      <formula>"Leve"</formula>
    </cfRule>
  </conditionalFormatting>
  <conditionalFormatting sqref="H14">
    <cfRule type="cellIs" dxfId="577" priority="678" operator="equal">
      <formula>"Muy Alta"</formula>
    </cfRule>
    <cfRule type="cellIs" dxfId="576" priority="679" operator="equal">
      <formula>"Alta"</formula>
    </cfRule>
    <cfRule type="cellIs" dxfId="575" priority="680" operator="equal">
      <formula>"Media"</formula>
    </cfRule>
    <cfRule type="cellIs" dxfId="574" priority="681" operator="equal">
      <formula>"Baja"</formula>
    </cfRule>
    <cfRule type="cellIs" dxfId="573" priority="682" operator="equal">
      <formula>"Muy Baja"</formula>
    </cfRule>
  </conditionalFormatting>
  <conditionalFormatting sqref="N14">
    <cfRule type="cellIs" dxfId="572" priority="674" operator="equal">
      <formula>"Extremo"</formula>
    </cfRule>
    <cfRule type="cellIs" dxfId="571" priority="675" operator="equal">
      <formula>"Alto"</formula>
    </cfRule>
    <cfRule type="cellIs" dxfId="570" priority="676" operator="equal">
      <formula>"Moderado"</formula>
    </cfRule>
    <cfRule type="cellIs" dxfId="569" priority="677" operator="equal">
      <formula>"Bajo"</formula>
    </cfRule>
  </conditionalFormatting>
  <conditionalFormatting sqref="K14">
    <cfRule type="containsText" dxfId="568" priority="673" operator="containsText" text="❌">
      <formula>NOT(ISERROR(SEARCH("❌",K14)))</formula>
    </cfRule>
  </conditionalFormatting>
  <conditionalFormatting sqref="Z14">
    <cfRule type="cellIs" dxfId="567" priority="640" operator="equal">
      <formula>"Muy Alta"</formula>
    </cfRule>
    <cfRule type="cellIs" dxfId="566" priority="641" operator="equal">
      <formula>"Alta"</formula>
    </cfRule>
    <cfRule type="cellIs" dxfId="565" priority="642" operator="equal">
      <formula>"Media"</formula>
    </cfRule>
    <cfRule type="cellIs" dxfId="564" priority="643" operator="equal">
      <formula>"Baja"</formula>
    </cfRule>
    <cfRule type="cellIs" dxfId="563" priority="644" operator="equal">
      <formula>"Muy Baja"</formula>
    </cfRule>
  </conditionalFormatting>
  <conditionalFormatting sqref="AB14">
    <cfRule type="cellIs" dxfId="562" priority="635" operator="equal">
      <formula>"Catastrófico"</formula>
    </cfRule>
    <cfRule type="cellIs" dxfId="561" priority="636" operator="equal">
      <formula>"Mayor"</formula>
    </cfRule>
    <cfRule type="cellIs" dxfId="560" priority="637" operator="equal">
      <formula>"Moderado"</formula>
    </cfRule>
    <cfRule type="cellIs" dxfId="559" priority="638" operator="equal">
      <formula>"Menor"</formula>
    </cfRule>
    <cfRule type="cellIs" dxfId="558" priority="639" operator="equal">
      <formula>"Leve"</formula>
    </cfRule>
  </conditionalFormatting>
  <conditionalFormatting sqref="AD15">
    <cfRule type="cellIs" dxfId="557" priority="518" operator="equal">
      <formula>"Extremo"</formula>
    </cfRule>
    <cfRule type="cellIs" dxfId="556" priority="519" operator="equal">
      <formula>"Alto"</formula>
    </cfRule>
    <cfRule type="cellIs" dxfId="555" priority="520" operator="equal">
      <formula>"Moderado"</formula>
    </cfRule>
    <cfRule type="cellIs" dxfId="554" priority="521" operator="equal">
      <formula>"Bajo"</formula>
    </cfRule>
  </conditionalFormatting>
  <conditionalFormatting sqref="L16">
    <cfRule type="cellIs" dxfId="553" priority="626" operator="equal">
      <formula>"Catastrófico"</formula>
    </cfRule>
    <cfRule type="cellIs" dxfId="552" priority="627" operator="equal">
      <formula>"Mayor"</formula>
    </cfRule>
    <cfRule type="cellIs" dxfId="551" priority="628" operator="equal">
      <formula>"Moderado"</formula>
    </cfRule>
    <cfRule type="cellIs" dxfId="550" priority="629" operator="equal">
      <formula>"Menor"</formula>
    </cfRule>
    <cfRule type="cellIs" dxfId="549" priority="630" operator="equal">
      <formula>"Leve"</formula>
    </cfRule>
  </conditionalFormatting>
  <conditionalFormatting sqref="H16">
    <cfRule type="cellIs" dxfId="548" priority="621" operator="equal">
      <formula>"Muy Alta"</formula>
    </cfRule>
    <cfRule type="cellIs" dxfId="547" priority="622" operator="equal">
      <formula>"Alta"</formula>
    </cfRule>
    <cfRule type="cellIs" dxfId="546" priority="623" operator="equal">
      <formula>"Media"</formula>
    </cfRule>
    <cfRule type="cellIs" dxfId="545" priority="624" operator="equal">
      <formula>"Baja"</formula>
    </cfRule>
    <cfRule type="cellIs" dxfId="544" priority="625" operator="equal">
      <formula>"Muy Baja"</formula>
    </cfRule>
  </conditionalFormatting>
  <conditionalFormatting sqref="N16">
    <cfRule type="cellIs" dxfId="543" priority="617" operator="equal">
      <formula>"Extremo"</formula>
    </cfRule>
    <cfRule type="cellIs" dxfId="542" priority="618" operator="equal">
      <formula>"Alto"</formula>
    </cfRule>
    <cfRule type="cellIs" dxfId="541" priority="619" operator="equal">
      <formula>"Moderado"</formula>
    </cfRule>
    <cfRule type="cellIs" dxfId="540" priority="620" operator="equal">
      <formula>"Bajo"</formula>
    </cfRule>
  </conditionalFormatting>
  <conditionalFormatting sqref="Z17">
    <cfRule type="cellIs" dxfId="539" priority="598" operator="equal">
      <formula>"Muy Alta"</formula>
    </cfRule>
    <cfRule type="cellIs" dxfId="538" priority="599" operator="equal">
      <formula>"Alta"</formula>
    </cfRule>
    <cfRule type="cellIs" dxfId="537" priority="600" operator="equal">
      <formula>"Media"</formula>
    </cfRule>
    <cfRule type="cellIs" dxfId="536" priority="601" operator="equal">
      <formula>"Baja"</formula>
    </cfRule>
    <cfRule type="cellIs" dxfId="535" priority="602" operator="equal">
      <formula>"Muy Baja"</formula>
    </cfRule>
  </conditionalFormatting>
  <conditionalFormatting sqref="AB17">
    <cfRule type="cellIs" dxfId="534" priority="593" operator="equal">
      <formula>"Catastrófico"</formula>
    </cfRule>
    <cfRule type="cellIs" dxfId="533" priority="594" operator="equal">
      <formula>"Mayor"</formula>
    </cfRule>
    <cfRule type="cellIs" dxfId="532" priority="595" operator="equal">
      <formula>"Moderado"</formula>
    </cfRule>
    <cfRule type="cellIs" dxfId="531" priority="596" operator="equal">
      <formula>"Menor"</formula>
    </cfRule>
    <cfRule type="cellIs" dxfId="530" priority="597" operator="equal">
      <formula>"Leve"</formula>
    </cfRule>
  </conditionalFormatting>
  <conditionalFormatting sqref="AD17">
    <cfRule type="cellIs" dxfId="529" priority="589" operator="equal">
      <formula>"Extremo"</formula>
    </cfRule>
    <cfRule type="cellIs" dxfId="528" priority="590" operator="equal">
      <formula>"Alto"</formula>
    </cfRule>
    <cfRule type="cellIs" dxfId="527" priority="591" operator="equal">
      <formula>"Moderado"</formula>
    </cfRule>
    <cfRule type="cellIs" dxfId="526" priority="592" operator="equal">
      <formula>"Bajo"</formula>
    </cfRule>
  </conditionalFormatting>
  <conditionalFormatting sqref="Z16">
    <cfRule type="cellIs" dxfId="525" priority="584" operator="equal">
      <formula>"Muy Alta"</formula>
    </cfRule>
    <cfRule type="cellIs" dxfId="524" priority="585" operator="equal">
      <formula>"Alta"</formula>
    </cfRule>
    <cfRule type="cellIs" dxfId="523" priority="586" operator="equal">
      <formula>"Media"</formula>
    </cfRule>
    <cfRule type="cellIs" dxfId="522" priority="587" operator="equal">
      <formula>"Baja"</formula>
    </cfRule>
    <cfRule type="cellIs" dxfId="521" priority="588" operator="equal">
      <formula>"Muy Baja"</formula>
    </cfRule>
  </conditionalFormatting>
  <conditionalFormatting sqref="AB16">
    <cfRule type="cellIs" dxfId="520" priority="579" operator="equal">
      <formula>"Catastrófico"</formula>
    </cfRule>
    <cfRule type="cellIs" dxfId="519" priority="580" operator="equal">
      <formula>"Mayor"</formula>
    </cfRule>
    <cfRule type="cellIs" dxfId="518" priority="581" operator="equal">
      <formula>"Moderado"</formula>
    </cfRule>
    <cfRule type="cellIs" dxfId="517" priority="582" operator="equal">
      <formula>"Menor"</formula>
    </cfRule>
    <cfRule type="cellIs" dxfId="516" priority="583" operator="equal">
      <formula>"Leve"</formula>
    </cfRule>
  </conditionalFormatting>
  <conditionalFormatting sqref="AD16">
    <cfRule type="cellIs" dxfId="515" priority="575" operator="equal">
      <formula>"Extremo"</formula>
    </cfRule>
    <cfRule type="cellIs" dxfId="514" priority="576" operator="equal">
      <formula>"Alto"</formula>
    </cfRule>
    <cfRule type="cellIs" dxfId="513" priority="577" operator="equal">
      <formula>"Moderado"</formula>
    </cfRule>
    <cfRule type="cellIs" dxfId="512" priority="578" operator="equal">
      <formula>"Bajo"</formula>
    </cfRule>
  </conditionalFormatting>
  <conditionalFormatting sqref="L15">
    <cfRule type="cellIs" dxfId="511" priority="570" operator="equal">
      <formula>"Catastrófico"</formula>
    </cfRule>
    <cfRule type="cellIs" dxfId="510" priority="571" operator="equal">
      <formula>"Mayor"</formula>
    </cfRule>
    <cfRule type="cellIs" dxfId="509" priority="572" operator="equal">
      <formula>"Moderado"</formula>
    </cfRule>
    <cfRule type="cellIs" dxfId="508" priority="573" operator="equal">
      <formula>"Menor"</formula>
    </cfRule>
    <cfRule type="cellIs" dxfId="507" priority="574" operator="equal">
      <formula>"Leve"</formula>
    </cfRule>
  </conditionalFormatting>
  <conditionalFormatting sqref="H15">
    <cfRule type="cellIs" dxfId="506" priority="565" operator="equal">
      <formula>"Muy Alta"</formula>
    </cfRule>
    <cfRule type="cellIs" dxfId="505" priority="566" operator="equal">
      <formula>"Alta"</formula>
    </cfRule>
    <cfRule type="cellIs" dxfId="504" priority="567" operator="equal">
      <formula>"Media"</formula>
    </cfRule>
    <cfRule type="cellIs" dxfId="503" priority="568" operator="equal">
      <formula>"Baja"</formula>
    </cfRule>
    <cfRule type="cellIs" dxfId="502" priority="569" operator="equal">
      <formula>"Muy Baja"</formula>
    </cfRule>
  </conditionalFormatting>
  <conditionalFormatting sqref="N15">
    <cfRule type="cellIs" dxfId="501" priority="561" operator="equal">
      <formula>"Extremo"</formula>
    </cfRule>
    <cfRule type="cellIs" dxfId="500" priority="562" operator="equal">
      <formula>"Alto"</formula>
    </cfRule>
    <cfRule type="cellIs" dxfId="499" priority="563" operator="equal">
      <formula>"Moderado"</formula>
    </cfRule>
    <cfRule type="cellIs" dxfId="498" priority="564" operator="equal">
      <formula>"Bajo"</formula>
    </cfRule>
  </conditionalFormatting>
  <conditionalFormatting sqref="K15">
    <cfRule type="containsText" dxfId="497" priority="560" operator="containsText" text="❌">
      <formula>NOT(ISERROR(SEARCH("❌",K15)))</formula>
    </cfRule>
  </conditionalFormatting>
  <conditionalFormatting sqref="Z15">
    <cfRule type="cellIs" dxfId="496" priority="527" operator="equal">
      <formula>"Muy Alta"</formula>
    </cfRule>
    <cfRule type="cellIs" dxfId="495" priority="528" operator="equal">
      <formula>"Alta"</formula>
    </cfRule>
    <cfRule type="cellIs" dxfId="494" priority="529" operator="equal">
      <formula>"Media"</formula>
    </cfRule>
    <cfRule type="cellIs" dxfId="493" priority="530" operator="equal">
      <formula>"Baja"</formula>
    </cfRule>
    <cfRule type="cellIs" dxfId="492" priority="531" operator="equal">
      <formula>"Muy Baja"</formula>
    </cfRule>
  </conditionalFormatting>
  <conditionalFormatting sqref="AB15">
    <cfRule type="cellIs" dxfId="491" priority="522" operator="equal">
      <formula>"Catastrófico"</formula>
    </cfRule>
    <cfRule type="cellIs" dxfId="490" priority="523" operator="equal">
      <formula>"Mayor"</formula>
    </cfRule>
    <cfRule type="cellIs" dxfId="489" priority="524" operator="equal">
      <formula>"Moderado"</formula>
    </cfRule>
    <cfRule type="cellIs" dxfId="488" priority="525" operator="equal">
      <formula>"Menor"</formula>
    </cfRule>
    <cfRule type="cellIs" dxfId="487" priority="526" operator="equal">
      <formula>"Leve"</formula>
    </cfRule>
  </conditionalFormatting>
  <conditionalFormatting sqref="K16">
    <cfRule type="containsText" dxfId="486" priority="517" operator="containsText" text="❌">
      <formula>NOT(ISERROR(SEARCH("❌",K16)))</formula>
    </cfRule>
  </conditionalFormatting>
  <conditionalFormatting sqref="AD18">
    <cfRule type="cellIs" dxfId="485" priority="404" operator="equal">
      <formula>"Extremo"</formula>
    </cfRule>
    <cfRule type="cellIs" dxfId="484" priority="405" operator="equal">
      <formula>"Alto"</formula>
    </cfRule>
    <cfRule type="cellIs" dxfId="483" priority="406" operator="equal">
      <formula>"Moderado"</formula>
    </cfRule>
    <cfRule type="cellIs" dxfId="482" priority="407" operator="equal">
      <formula>"Bajo"</formula>
    </cfRule>
  </conditionalFormatting>
  <conditionalFormatting sqref="L19">
    <cfRule type="cellIs" dxfId="481" priority="512" operator="equal">
      <formula>"Catastrófico"</formula>
    </cfRule>
    <cfRule type="cellIs" dxfId="480" priority="513" operator="equal">
      <formula>"Mayor"</formula>
    </cfRule>
    <cfRule type="cellIs" dxfId="479" priority="514" operator="equal">
      <formula>"Moderado"</formula>
    </cfRule>
    <cfRule type="cellIs" dxfId="478" priority="515" operator="equal">
      <formula>"Menor"</formula>
    </cfRule>
    <cfRule type="cellIs" dxfId="477" priority="516" operator="equal">
      <formula>"Leve"</formula>
    </cfRule>
  </conditionalFormatting>
  <conditionalFormatting sqref="H19">
    <cfRule type="cellIs" dxfId="476" priority="507" operator="equal">
      <formula>"Muy Alta"</formula>
    </cfRule>
    <cfRule type="cellIs" dxfId="475" priority="508" operator="equal">
      <formula>"Alta"</formula>
    </cfRule>
    <cfRule type="cellIs" dxfId="474" priority="509" operator="equal">
      <formula>"Media"</formula>
    </cfRule>
    <cfRule type="cellIs" dxfId="473" priority="510" operator="equal">
      <formula>"Baja"</formula>
    </cfRule>
    <cfRule type="cellIs" dxfId="472" priority="511" operator="equal">
      <formula>"Muy Baja"</formula>
    </cfRule>
  </conditionalFormatting>
  <conditionalFormatting sqref="N19">
    <cfRule type="cellIs" dxfId="471" priority="503" operator="equal">
      <formula>"Extremo"</formula>
    </cfRule>
    <cfRule type="cellIs" dxfId="470" priority="504" operator="equal">
      <formula>"Alto"</formula>
    </cfRule>
    <cfRule type="cellIs" dxfId="469" priority="505" operator="equal">
      <formula>"Moderado"</formula>
    </cfRule>
    <cfRule type="cellIs" dxfId="468" priority="506" operator="equal">
      <formula>"Bajo"</formula>
    </cfRule>
  </conditionalFormatting>
  <conditionalFormatting sqref="Z20">
    <cfRule type="cellIs" dxfId="467" priority="484" operator="equal">
      <formula>"Muy Alta"</formula>
    </cfRule>
    <cfRule type="cellIs" dxfId="466" priority="485" operator="equal">
      <formula>"Alta"</formula>
    </cfRule>
    <cfRule type="cellIs" dxfId="465" priority="486" operator="equal">
      <formula>"Media"</formula>
    </cfRule>
    <cfRule type="cellIs" dxfId="464" priority="487" operator="equal">
      <formula>"Baja"</formula>
    </cfRule>
    <cfRule type="cellIs" dxfId="463" priority="488" operator="equal">
      <formula>"Muy Baja"</formula>
    </cfRule>
  </conditionalFormatting>
  <conditionalFormatting sqref="AB20">
    <cfRule type="cellIs" dxfId="462" priority="479" operator="equal">
      <formula>"Catastrófico"</formula>
    </cfRule>
    <cfRule type="cellIs" dxfId="461" priority="480" operator="equal">
      <formula>"Mayor"</formula>
    </cfRule>
    <cfRule type="cellIs" dxfId="460" priority="481" operator="equal">
      <formula>"Moderado"</formula>
    </cfRule>
    <cfRule type="cellIs" dxfId="459" priority="482" operator="equal">
      <formula>"Menor"</formula>
    </cfRule>
    <cfRule type="cellIs" dxfId="458" priority="483" operator="equal">
      <formula>"Leve"</formula>
    </cfRule>
  </conditionalFormatting>
  <conditionalFormatting sqref="AD20">
    <cfRule type="cellIs" dxfId="457" priority="475" operator="equal">
      <formula>"Extremo"</formula>
    </cfRule>
    <cfRule type="cellIs" dxfId="456" priority="476" operator="equal">
      <formula>"Alto"</formula>
    </cfRule>
    <cfRule type="cellIs" dxfId="455" priority="477" operator="equal">
      <formula>"Moderado"</formula>
    </cfRule>
    <cfRule type="cellIs" dxfId="454" priority="478" operator="equal">
      <formula>"Bajo"</formula>
    </cfRule>
  </conditionalFormatting>
  <conditionalFormatting sqref="Z19">
    <cfRule type="cellIs" dxfId="453" priority="470" operator="equal">
      <formula>"Muy Alta"</formula>
    </cfRule>
    <cfRule type="cellIs" dxfId="452" priority="471" operator="equal">
      <formula>"Alta"</formula>
    </cfRule>
    <cfRule type="cellIs" dxfId="451" priority="472" operator="equal">
      <formula>"Media"</formula>
    </cfRule>
    <cfRule type="cellIs" dxfId="450" priority="473" operator="equal">
      <formula>"Baja"</formula>
    </cfRule>
    <cfRule type="cellIs" dxfId="449" priority="474" operator="equal">
      <formula>"Muy Baja"</formula>
    </cfRule>
  </conditionalFormatting>
  <conditionalFormatting sqref="AB19">
    <cfRule type="cellIs" dxfId="448" priority="465" operator="equal">
      <formula>"Catastrófico"</formula>
    </cfRule>
    <cfRule type="cellIs" dxfId="447" priority="466" operator="equal">
      <formula>"Mayor"</formula>
    </cfRule>
    <cfRule type="cellIs" dxfId="446" priority="467" operator="equal">
      <formula>"Moderado"</formula>
    </cfRule>
    <cfRule type="cellIs" dxfId="445" priority="468" operator="equal">
      <formula>"Menor"</formula>
    </cfRule>
    <cfRule type="cellIs" dxfId="444" priority="469" operator="equal">
      <formula>"Leve"</formula>
    </cfRule>
  </conditionalFormatting>
  <conditionalFormatting sqref="AD19">
    <cfRule type="cellIs" dxfId="443" priority="461" operator="equal">
      <formula>"Extremo"</formula>
    </cfRule>
    <cfRule type="cellIs" dxfId="442" priority="462" operator="equal">
      <formula>"Alto"</formula>
    </cfRule>
    <cfRule type="cellIs" dxfId="441" priority="463" operator="equal">
      <formula>"Moderado"</formula>
    </cfRule>
    <cfRule type="cellIs" dxfId="440" priority="464" operator="equal">
      <formula>"Bajo"</formula>
    </cfRule>
  </conditionalFormatting>
  <conditionalFormatting sqref="L18">
    <cfRule type="cellIs" dxfId="439" priority="456" operator="equal">
      <formula>"Catastrófico"</formula>
    </cfRule>
    <cfRule type="cellIs" dxfId="438" priority="457" operator="equal">
      <formula>"Mayor"</formula>
    </cfRule>
    <cfRule type="cellIs" dxfId="437" priority="458" operator="equal">
      <formula>"Moderado"</formula>
    </cfRule>
    <cfRule type="cellIs" dxfId="436" priority="459" operator="equal">
      <formula>"Menor"</formula>
    </cfRule>
    <cfRule type="cellIs" dxfId="435" priority="460" operator="equal">
      <formula>"Leve"</formula>
    </cfRule>
  </conditionalFormatting>
  <conditionalFormatting sqref="H18">
    <cfRule type="cellIs" dxfId="434" priority="451" operator="equal">
      <formula>"Muy Alta"</formula>
    </cfRule>
    <cfRule type="cellIs" dxfId="433" priority="452" operator="equal">
      <formula>"Alta"</formula>
    </cfRule>
    <cfRule type="cellIs" dxfId="432" priority="453" operator="equal">
      <formula>"Media"</formula>
    </cfRule>
    <cfRule type="cellIs" dxfId="431" priority="454" operator="equal">
      <formula>"Baja"</formula>
    </cfRule>
    <cfRule type="cellIs" dxfId="430" priority="455" operator="equal">
      <formula>"Muy Baja"</formula>
    </cfRule>
  </conditionalFormatting>
  <conditionalFormatting sqref="N18">
    <cfRule type="cellIs" dxfId="429" priority="447" operator="equal">
      <formula>"Extremo"</formula>
    </cfRule>
    <cfRule type="cellIs" dxfId="428" priority="448" operator="equal">
      <formula>"Alto"</formula>
    </cfRule>
    <cfRule type="cellIs" dxfId="427" priority="449" operator="equal">
      <formula>"Moderado"</formula>
    </cfRule>
    <cfRule type="cellIs" dxfId="426" priority="450" operator="equal">
      <formula>"Bajo"</formula>
    </cfRule>
  </conditionalFormatting>
  <conditionalFormatting sqref="K18">
    <cfRule type="containsText" dxfId="425" priority="446" operator="containsText" text="❌">
      <formula>NOT(ISERROR(SEARCH("❌",K18)))</formula>
    </cfRule>
  </conditionalFormatting>
  <conditionalFormatting sqref="Z18">
    <cfRule type="cellIs" dxfId="424" priority="413" operator="equal">
      <formula>"Muy Alta"</formula>
    </cfRule>
    <cfRule type="cellIs" dxfId="423" priority="414" operator="equal">
      <formula>"Alta"</formula>
    </cfRule>
    <cfRule type="cellIs" dxfId="422" priority="415" operator="equal">
      <formula>"Media"</formula>
    </cfRule>
    <cfRule type="cellIs" dxfId="421" priority="416" operator="equal">
      <formula>"Baja"</formula>
    </cfRule>
    <cfRule type="cellIs" dxfId="420" priority="417" operator="equal">
      <formula>"Muy Baja"</formula>
    </cfRule>
  </conditionalFormatting>
  <conditionalFormatting sqref="AB18">
    <cfRule type="cellIs" dxfId="419" priority="408" operator="equal">
      <formula>"Catastrófico"</formula>
    </cfRule>
    <cfRule type="cellIs" dxfId="418" priority="409" operator="equal">
      <formula>"Mayor"</formula>
    </cfRule>
    <cfRule type="cellIs" dxfId="417" priority="410" operator="equal">
      <formula>"Moderado"</formula>
    </cfRule>
    <cfRule type="cellIs" dxfId="416" priority="411" operator="equal">
      <formula>"Menor"</formula>
    </cfRule>
    <cfRule type="cellIs" dxfId="415" priority="412" operator="equal">
      <formula>"Leve"</formula>
    </cfRule>
  </conditionalFormatting>
  <conditionalFormatting sqref="K19">
    <cfRule type="containsText" dxfId="414" priority="403" operator="containsText" text="❌">
      <formula>NOT(ISERROR(SEARCH("❌",K19)))</formula>
    </cfRule>
  </conditionalFormatting>
  <conditionalFormatting sqref="AD21">
    <cfRule type="cellIs" dxfId="413" priority="290" operator="equal">
      <formula>"Extremo"</formula>
    </cfRule>
    <cfRule type="cellIs" dxfId="412" priority="291" operator="equal">
      <formula>"Alto"</formula>
    </cfRule>
    <cfRule type="cellIs" dxfId="411" priority="292" operator="equal">
      <formula>"Moderado"</formula>
    </cfRule>
    <cfRule type="cellIs" dxfId="410" priority="293" operator="equal">
      <formula>"Bajo"</formula>
    </cfRule>
  </conditionalFormatting>
  <conditionalFormatting sqref="L22">
    <cfRule type="cellIs" dxfId="409" priority="398" operator="equal">
      <formula>"Catastrófico"</formula>
    </cfRule>
    <cfRule type="cellIs" dxfId="408" priority="399" operator="equal">
      <formula>"Mayor"</formula>
    </cfRule>
    <cfRule type="cellIs" dxfId="407" priority="400" operator="equal">
      <formula>"Moderado"</formula>
    </cfRule>
    <cfRule type="cellIs" dxfId="406" priority="401" operator="equal">
      <formula>"Menor"</formula>
    </cfRule>
    <cfRule type="cellIs" dxfId="405" priority="402" operator="equal">
      <formula>"Leve"</formula>
    </cfRule>
  </conditionalFormatting>
  <conditionalFormatting sqref="H22">
    <cfRule type="cellIs" dxfId="404" priority="393" operator="equal">
      <formula>"Muy Alta"</formula>
    </cfRule>
    <cfRule type="cellIs" dxfId="403" priority="394" operator="equal">
      <formula>"Alta"</formula>
    </cfRule>
    <cfRule type="cellIs" dxfId="402" priority="395" operator="equal">
      <formula>"Media"</formula>
    </cfRule>
    <cfRule type="cellIs" dxfId="401" priority="396" operator="equal">
      <formula>"Baja"</formula>
    </cfRule>
    <cfRule type="cellIs" dxfId="400" priority="397" operator="equal">
      <formula>"Muy Baja"</formula>
    </cfRule>
  </conditionalFormatting>
  <conditionalFormatting sqref="N22">
    <cfRule type="cellIs" dxfId="399" priority="389" operator="equal">
      <formula>"Extremo"</formula>
    </cfRule>
    <cfRule type="cellIs" dxfId="398" priority="390" operator="equal">
      <formula>"Alto"</formula>
    </cfRule>
    <cfRule type="cellIs" dxfId="397" priority="391" operator="equal">
      <formula>"Moderado"</formula>
    </cfRule>
    <cfRule type="cellIs" dxfId="396" priority="392" operator="equal">
      <formula>"Bajo"</formula>
    </cfRule>
  </conditionalFormatting>
  <conditionalFormatting sqref="Z23">
    <cfRule type="cellIs" dxfId="395" priority="370" operator="equal">
      <formula>"Muy Alta"</formula>
    </cfRule>
    <cfRule type="cellIs" dxfId="394" priority="371" operator="equal">
      <formula>"Alta"</formula>
    </cfRule>
    <cfRule type="cellIs" dxfId="393" priority="372" operator="equal">
      <formula>"Media"</formula>
    </cfRule>
    <cfRule type="cellIs" dxfId="392" priority="373" operator="equal">
      <formula>"Baja"</formula>
    </cfRule>
    <cfRule type="cellIs" dxfId="391" priority="374" operator="equal">
      <formula>"Muy Baja"</formula>
    </cfRule>
  </conditionalFormatting>
  <conditionalFormatting sqref="AB23">
    <cfRule type="cellIs" dxfId="390" priority="365" operator="equal">
      <formula>"Catastrófico"</formula>
    </cfRule>
    <cfRule type="cellIs" dxfId="389" priority="366" operator="equal">
      <formula>"Mayor"</formula>
    </cfRule>
    <cfRule type="cellIs" dxfId="388" priority="367" operator="equal">
      <formula>"Moderado"</formula>
    </cfRule>
    <cfRule type="cellIs" dxfId="387" priority="368" operator="equal">
      <formula>"Menor"</formula>
    </cfRule>
    <cfRule type="cellIs" dxfId="386" priority="369" operator="equal">
      <formula>"Leve"</formula>
    </cfRule>
  </conditionalFormatting>
  <conditionalFormatting sqref="AD23">
    <cfRule type="cellIs" dxfId="385" priority="361" operator="equal">
      <formula>"Extremo"</formula>
    </cfRule>
    <cfRule type="cellIs" dxfId="384" priority="362" operator="equal">
      <formula>"Alto"</formula>
    </cfRule>
    <cfRule type="cellIs" dxfId="383" priority="363" operator="equal">
      <formula>"Moderado"</formula>
    </cfRule>
    <cfRule type="cellIs" dxfId="382" priority="364" operator="equal">
      <formula>"Bajo"</formula>
    </cfRule>
  </conditionalFormatting>
  <conditionalFormatting sqref="Z22">
    <cfRule type="cellIs" dxfId="381" priority="356" operator="equal">
      <formula>"Muy Alta"</formula>
    </cfRule>
    <cfRule type="cellIs" dxfId="380" priority="357" operator="equal">
      <formula>"Alta"</formula>
    </cfRule>
    <cfRule type="cellIs" dxfId="379" priority="358" operator="equal">
      <formula>"Media"</formula>
    </cfRule>
    <cfRule type="cellIs" dxfId="378" priority="359" operator="equal">
      <formula>"Baja"</formula>
    </cfRule>
    <cfRule type="cellIs" dxfId="377" priority="360" operator="equal">
      <formula>"Muy Baja"</formula>
    </cfRule>
  </conditionalFormatting>
  <conditionalFormatting sqref="AB22">
    <cfRule type="cellIs" dxfId="376" priority="351" operator="equal">
      <formula>"Catastrófico"</formula>
    </cfRule>
    <cfRule type="cellIs" dxfId="375" priority="352" operator="equal">
      <formula>"Mayor"</formula>
    </cfRule>
    <cfRule type="cellIs" dxfId="374" priority="353" operator="equal">
      <formula>"Moderado"</formula>
    </cfRule>
    <cfRule type="cellIs" dxfId="373" priority="354" operator="equal">
      <formula>"Menor"</formula>
    </cfRule>
    <cfRule type="cellIs" dxfId="372" priority="355" operator="equal">
      <formula>"Leve"</formula>
    </cfRule>
  </conditionalFormatting>
  <conditionalFormatting sqref="AD22">
    <cfRule type="cellIs" dxfId="371" priority="347" operator="equal">
      <formula>"Extremo"</formula>
    </cfRule>
    <cfRule type="cellIs" dxfId="370" priority="348" operator="equal">
      <formula>"Alto"</formula>
    </cfRule>
    <cfRule type="cellIs" dxfId="369" priority="349" operator="equal">
      <formula>"Moderado"</formula>
    </cfRule>
    <cfRule type="cellIs" dxfId="368" priority="350" operator="equal">
      <formula>"Bajo"</formula>
    </cfRule>
  </conditionalFormatting>
  <conditionalFormatting sqref="L21">
    <cfRule type="cellIs" dxfId="367" priority="342" operator="equal">
      <formula>"Catastrófico"</formula>
    </cfRule>
    <cfRule type="cellIs" dxfId="366" priority="343" operator="equal">
      <formula>"Mayor"</formula>
    </cfRule>
    <cfRule type="cellIs" dxfId="365" priority="344" operator="equal">
      <formula>"Moderado"</formula>
    </cfRule>
    <cfRule type="cellIs" dxfId="364" priority="345" operator="equal">
      <formula>"Menor"</formula>
    </cfRule>
    <cfRule type="cellIs" dxfId="363" priority="346" operator="equal">
      <formula>"Leve"</formula>
    </cfRule>
  </conditionalFormatting>
  <conditionalFormatting sqref="H21">
    <cfRule type="cellIs" dxfId="362" priority="337" operator="equal">
      <formula>"Muy Alta"</formula>
    </cfRule>
    <cfRule type="cellIs" dxfId="361" priority="338" operator="equal">
      <formula>"Alta"</formula>
    </cfRule>
    <cfRule type="cellIs" dxfId="360" priority="339" operator="equal">
      <formula>"Media"</formula>
    </cfRule>
    <cfRule type="cellIs" dxfId="359" priority="340" operator="equal">
      <formula>"Baja"</formula>
    </cfRule>
    <cfRule type="cellIs" dxfId="358" priority="341" operator="equal">
      <formula>"Muy Baja"</formula>
    </cfRule>
  </conditionalFormatting>
  <conditionalFormatting sqref="N21">
    <cfRule type="cellIs" dxfId="357" priority="333" operator="equal">
      <formula>"Extremo"</formula>
    </cfRule>
    <cfRule type="cellIs" dxfId="356" priority="334" operator="equal">
      <formula>"Alto"</formula>
    </cfRule>
    <cfRule type="cellIs" dxfId="355" priority="335" operator="equal">
      <formula>"Moderado"</formula>
    </cfRule>
    <cfRule type="cellIs" dxfId="354" priority="336" operator="equal">
      <formula>"Bajo"</formula>
    </cfRule>
  </conditionalFormatting>
  <conditionalFormatting sqref="K21">
    <cfRule type="containsText" dxfId="353" priority="332" operator="containsText" text="❌">
      <formula>NOT(ISERROR(SEARCH("❌",K21)))</formula>
    </cfRule>
  </conditionalFormatting>
  <conditionalFormatting sqref="Z21">
    <cfRule type="cellIs" dxfId="352" priority="299" operator="equal">
      <formula>"Muy Alta"</formula>
    </cfRule>
    <cfRule type="cellIs" dxfId="351" priority="300" operator="equal">
      <formula>"Alta"</formula>
    </cfRule>
    <cfRule type="cellIs" dxfId="350" priority="301" operator="equal">
      <formula>"Media"</formula>
    </cfRule>
    <cfRule type="cellIs" dxfId="349" priority="302" operator="equal">
      <formula>"Baja"</formula>
    </cfRule>
    <cfRule type="cellIs" dxfId="348" priority="303" operator="equal">
      <formula>"Muy Baja"</formula>
    </cfRule>
  </conditionalFormatting>
  <conditionalFormatting sqref="AB21">
    <cfRule type="cellIs" dxfId="347" priority="294" operator="equal">
      <formula>"Catastrófico"</formula>
    </cfRule>
    <cfRule type="cellIs" dxfId="346" priority="295" operator="equal">
      <formula>"Mayor"</formula>
    </cfRule>
    <cfRule type="cellIs" dxfId="345" priority="296" operator="equal">
      <formula>"Moderado"</formula>
    </cfRule>
    <cfRule type="cellIs" dxfId="344" priority="297" operator="equal">
      <formula>"Menor"</formula>
    </cfRule>
    <cfRule type="cellIs" dxfId="343" priority="298" operator="equal">
      <formula>"Leve"</formula>
    </cfRule>
  </conditionalFormatting>
  <conditionalFormatting sqref="K22">
    <cfRule type="containsText" dxfId="342" priority="289" operator="containsText" text="❌">
      <formula>NOT(ISERROR(SEARCH("❌",K22)))</formula>
    </cfRule>
  </conditionalFormatting>
  <conditionalFormatting sqref="AD24">
    <cfRule type="cellIs" dxfId="341" priority="176" operator="equal">
      <formula>"Extremo"</formula>
    </cfRule>
    <cfRule type="cellIs" dxfId="340" priority="177" operator="equal">
      <formula>"Alto"</formula>
    </cfRule>
    <cfRule type="cellIs" dxfId="339" priority="178" operator="equal">
      <formula>"Moderado"</formula>
    </cfRule>
    <cfRule type="cellIs" dxfId="338" priority="179" operator="equal">
      <formula>"Bajo"</formula>
    </cfRule>
  </conditionalFormatting>
  <conditionalFormatting sqref="L25">
    <cfRule type="cellIs" dxfId="337" priority="284" operator="equal">
      <formula>"Catastrófico"</formula>
    </cfRule>
    <cfRule type="cellIs" dxfId="336" priority="285" operator="equal">
      <formula>"Mayor"</formula>
    </cfRule>
    <cfRule type="cellIs" dxfId="335" priority="286" operator="equal">
      <formula>"Moderado"</formula>
    </cfRule>
    <cfRule type="cellIs" dxfId="334" priority="287" operator="equal">
      <formula>"Menor"</formula>
    </cfRule>
    <cfRule type="cellIs" dxfId="333" priority="288" operator="equal">
      <formula>"Leve"</formula>
    </cfRule>
  </conditionalFormatting>
  <conditionalFormatting sqref="H25">
    <cfRule type="cellIs" dxfId="332" priority="279" operator="equal">
      <formula>"Muy Alta"</formula>
    </cfRule>
    <cfRule type="cellIs" dxfId="331" priority="280" operator="equal">
      <formula>"Alta"</formula>
    </cfRule>
    <cfRule type="cellIs" dxfId="330" priority="281" operator="equal">
      <formula>"Media"</formula>
    </cfRule>
    <cfRule type="cellIs" dxfId="329" priority="282" operator="equal">
      <formula>"Baja"</formula>
    </cfRule>
    <cfRule type="cellIs" dxfId="328" priority="283" operator="equal">
      <formula>"Muy Baja"</formula>
    </cfRule>
  </conditionalFormatting>
  <conditionalFormatting sqref="N25">
    <cfRule type="cellIs" dxfId="327" priority="275" operator="equal">
      <formula>"Extremo"</formula>
    </cfRule>
    <cfRule type="cellIs" dxfId="326" priority="276" operator="equal">
      <formula>"Alto"</formula>
    </cfRule>
    <cfRule type="cellIs" dxfId="325" priority="277" operator="equal">
      <formula>"Moderado"</formula>
    </cfRule>
    <cfRule type="cellIs" dxfId="324" priority="278" operator="equal">
      <formula>"Bajo"</formula>
    </cfRule>
  </conditionalFormatting>
  <conditionalFormatting sqref="Z26">
    <cfRule type="cellIs" dxfId="323" priority="256" operator="equal">
      <formula>"Muy Alta"</formula>
    </cfRule>
    <cfRule type="cellIs" dxfId="322" priority="257" operator="equal">
      <formula>"Alta"</formula>
    </cfRule>
    <cfRule type="cellIs" dxfId="321" priority="258" operator="equal">
      <formula>"Media"</formula>
    </cfRule>
    <cfRule type="cellIs" dxfId="320" priority="259" operator="equal">
      <formula>"Baja"</formula>
    </cfRule>
    <cfRule type="cellIs" dxfId="319" priority="260" operator="equal">
      <formula>"Muy Baja"</formula>
    </cfRule>
  </conditionalFormatting>
  <conditionalFormatting sqref="AB26">
    <cfRule type="cellIs" dxfId="318" priority="251" operator="equal">
      <formula>"Catastrófico"</formula>
    </cfRule>
    <cfRule type="cellIs" dxfId="317" priority="252" operator="equal">
      <formula>"Mayor"</formula>
    </cfRule>
    <cfRule type="cellIs" dxfId="316" priority="253" operator="equal">
      <formula>"Moderado"</formula>
    </cfRule>
    <cfRule type="cellIs" dxfId="315" priority="254" operator="equal">
      <formula>"Menor"</formula>
    </cfRule>
    <cfRule type="cellIs" dxfId="314" priority="255" operator="equal">
      <formula>"Leve"</formula>
    </cfRule>
  </conditionalFormatting>
  <conditionalFormatting sqref="AD26">
    <cfRule type="cellIs" dxfId="313" priority="247" operator="equal">
      <formula>"Extremo"</formula>
    </cfRule>
    <cfRule type="cellIs" dxfId="312" priority="248" operator="equal">
      <formula>"Alto"</formula>
    </cfRule>
    <cfRule type="cellIs" dxfId="311" priority="249" operator="equal">
      <formula>"Moderado"</formula>
    </cfRule>
    <cfRule type="cellIs" dxfId="310" priority="250" operator="equal">
      <formula>"Bajo"</formula>
    </cfRule>
  </conditionalFormatting>
  <conditionalFormatting sqref="Z25">
    <cfRule type="cellIs" dxfId="309" priority="242" operator="equal">
      <formula>"Muy Alta"</formula>
    </cfRule>
    <cfRule type="cellIs" dxfId="308" priority="243" operator="equal">
      <formula>"Alta"</formula>
    </cfRule>
    <cfRule type="cellIs" dxfId="307" priority="244" operator="equal">
      <formula>"Media"</formula>
    </cfRule>
    <cfRule type="cellIs" dxfId="306" priority="245" operator="equal">
      <formula>"Baja"</formula>
    </cfRule>
    <cfRule type="cellIs" dxfId="305" priority="246" operator="equal">
      <formula>"Muy Baja"</formula>
    </cfRule>
  </conditionalFormatting>
  <conditionalFormatting sqref="AB25">
    <cfRule type="cellIs" dxfId="304" priority="237" operator="equal">
      <formula>"Catastrófico"</formula>
    </cfRule>
    <cfRule type="cellIs" dxfId="303" priority="238" operator="equal">
      <formula>"Mayor"</formula>
    </cfRule>
    <cfRule type="cellIs" dxfId="302" priority="239" operator="equal">
      <formula>"Moderado"</formula>
    </cfRule>
    <cfRule type="cellIs" dxfId="301" priority="240" operator="equal">
      <formula>"Menor"</formula>
    </cfRule>
    <cfRule type="cellIs" dxfId="300" priority="241" operator="equal">
      <formula>"Leve"</formula>
    </cfRule>
  </conditionalFormatting>
  <conditionalFormatting sqref="AD25">
    <cfRule type="cellIs" dxfId="299" priority="233" operator="equal">
      <formula>"Extremo"</formula>
    </cfRule>
    <cfRule type="cellIs" dxfId="298" priority="234" operator="equal">
      <formula>"Alto"</formula>
    </cfRule>
    <cfRule type="cellIs" dxfId="297" priority="235" operator="equal">
      <formula>"Moderado"</formula>
    </cfRule>
    <cfRule type="cellIs" dxfId="296" priority="236" operator="equal">
      <formula>"Bajo"</formula>
    </cfRule>
  </conditionalFormatting>
  <conditionalFormatting sqref="L24">
    <cfRule type="cellIs" dxfId="295" priority="228" operator="equal">
      <formula>"Catastrófico"</formula>
    </cfRule>
    <cfRule type="cellIs" dxfId="294" priority="229" operator="equal">
      <formula>"Mayor"</formula>
    </cfRule>
    <cfRule type="cellIs" dxfId="293" priority="230" operator="equal">
      <formula>"Moderado"</formula>
    </cfRule>
    <cfRule type="cellIs" dxfId="292" priority="231" operator="equal">
      <formula>"Menor"</formula>
    </cfRule>
    <cfRule type="cellIs" dxfId="291" priority="232" operator="equal">
      <formula>"Leve"</formula>
    </cfRule>
  </conditionalFormatting>
  <conditionalFormatting sqref="H24">
    <cfRule type="cellIs" dxfId="290" priority="223" operator="equal">
      <formula>"Muy Alta"</formula>
    </cfRule>
    <cfRule type="cellIs" dxfId="289" priority="224" operator="equal">
      <formula>"Alta"</formula>
    </cfRule>
    <cfRule type="cellIs" dxfId="288" priority="225" operator="equal">
      <formula>"Media"</formula>
    </cfRule>
    <cfRule type="cellIs" dxfId="287" priority="226" operator="equal">
      <formula>"Baja"</formula>
    </cfRule>
    <cfRule type="cellIs" dxfId="286" priority="227" operator="equal">
      <formula>"Muy Baja"</formula>
    </cfRule>
  </conditionalFormatting>
  <conditionalFormatting sqref="N24">
    <cfRule type="cellIs" dxfId="285" priority="219" operator="equal">
      <formula>"Extremo"</formula>
    </cfRule>
    <cfRule type="cellIs" dxfId="284" priority="220" operator="equal">
      <formula>"Alto"</formula>
    </cfRule>
    <cfRule type="cellIs" dxfId="283" priority="221" operator="equal">
      <formula>"Moderado"</formula>
    </cfRule>
    <cfRule type="cellIs" dxfId="282" priority="222" operator="equal">
      <formula>"Bajo"</formula>
    </cfRule>
  </conditionalFormatting>
  <conditionalFormatting sqref="K24">
    <cfRule type="containsText" dxfId="281" priority="218" operator="containsText" text="❌">
      <formula>NOT(ISERROR(SEARCH("❌",K24)))</formula>
    </cfRule>
  </conditionalFormatting>
  <conditionalFormatting sqref="Z24">
    <cfRule type="cellIs" dxfId="280" priority="185" operator="equal">
      <formula>"Muy Alta"</formula>
    </cfRule>
    <cfRule type="cellIs" dxfId="279" priority="186" operator="equal">
      <formula>"Alta"</formula>
    </cfRule>
    <cfRule type="cellIs" dxfId="278" priority="187" operator="equal">
      <formula>"Media"</formula>
    </cfRule>
    <cfRule type="cellIs" dxfId="277" priority="188" operator="equal">
      <formula>"Baja"</formula>
    </cfRule>
    <cfRule type="cellIs" dxfId="276" priority="189" operator="equal">
      <formula>"Muy Baja"</formula>
    </cfRule>
  </conditionalFormatting>
  <conditionalFormatting sqref="AB24">
    <cfRule type="cellIs" dxfId="275" priority="180" operator="equal">
      <formula>"Catastrófico"</formula>
    </cfRule>
    <cfRule type="cellIs" dxfId="274" priority="181" operator="equal">
      <formula>"Mayor"</formula>
    </cfRule>
    <cfRule type="cellIs" dxfId="273" priority="182" operator="equal">
      <formula>"Moderado"</formula>
    </cfRule>
    <cfRule type="cellIs" dxfId="272" priority="183" operator="equal">
      <formula>"Menor"</formula>
    </cfRule>
    <cfRule type="cellIs" dxfId="271" priority="184" operator="equal">
      <formula>"Leve"</formula>
    </cfRule>
  </conditionalFormatting>
  <conditionalFormatting sqref="K25">
    <cfRule type="containsText" dxfId="270" priority="175" operator="containsText" text="❌">
      <formula>NOT(ISERROR(SEARCH("❌",K25)))</formula>
    </cfRule>
  </conditionalFormatting>
  <conditionalFormatting sqref="AD27">
    <cfRule type="cellIs" dxfId="269" priority="62" operator="equal">
      <formula>"Extremo"</formula>
    </cfRule>
    <cfRule type="cellIs" dxfId="268" priority="63" operator="equal">
      <formula>"Alto"</formula>
    </cfRule>
    <cfRule type="cellIs" dxfId="267" priority="64" operator="equal">
      <formula>"Moderado"</formula>
    </cfRule>
    <cfRule type="cellIs" dxfId="266" priority="65" operator="equal">
      <formula>"Bajo"</formula>
    </cfRule>
  </conditionalFormatting>
  <conditionalFormatting sqref="L28">
    <cfRule type="cellIs" dxfId="265" priority="170" operator="equal">
      <formula>"Catastrófico"</formula>
    </cfRule>
    <cfRule type="cellIs" dxfId="264" priority="171" operator="equal">
      <formula>"Mayor"</formula>
    </cfRule>
    <cfRule type="cellIs" dxfId="263" priority="172" operator="equal">
      <formula>"Moderado"</formula>
    </cfRule>
    <cfRule type="cellIs" dxfId="262" priority="173" operator="equal">
      <formula>"Menor"</formula>
    </cfRule>
    <cfRule type="cellIs" dxfId="261" priority="174" operator="equal">
      <formula>"Leve"</formula>
    </cfRule>
  </conditionalFormatting>
  <conditionalFormatting sqref="H28">
    <cfRule type="cellIs" dxfId="260" priority="165" operator="equal">
      <formula>"Muy Alta"</formula>
    </cfRule>
    <cfRule type="cellIs" dxfId="259" priority="166" operator="equal">
      <formula>"Alta"</formula>
    </cfRule>
    <cfRule type="cellIs" dxfId="258" priority="167" operator="equal">
      <formula>"Media"</formula>
    </cfRule>
    <cfRule type="cellIs" dxfId="257" priority="168" operator="equal">
      <formula>"Baja"</formula>
    </cfRule>
    <cfRule type="cellIs" dxfId="256" priority="169" operator="equal">
      <formula>"Muy Baja"</formula>
    </cfRule>
  </conditionalFormatting>
  <conditionalFormatting sqref="N28">
    <cfRule type="cellIs" dxfId="255" priority="161" operator="equal">
      <formula>"Extremo"</formula>
    </cfRule>
    <cfRule type="cellIs" dxfId="254" priority="162" operator="equal">
      <formula>"Alto"</formula>
    </cfRule>
    <cfRule type="cellIs" dxfId="253" priority="163" operator="equal">
      <formula>"Moderado"</formula>
    </cfRule>
    <cfRule type="cellIs" dxfId="252" priority="164" operator="equal">
      <formula>"Bajo"</formula>
    </cfRule>
  </conditionalFormatting>
  <conditionalFormatting sqref="Z28">
    <cfRule type="cellIs" dxfId="251" priority="128" operator="equal">
      <formula>"Muy Alta"</formula>
    </cfRule>
    <cfRule type="cellIs" dxfId="250" priority="129" operator="equal">
      <formula>"Alta"</formula>
    </cfRule>
    <cfRule type="cellIs" dxfId="249" priority="130" operator="equal">
      <formula>"Media"</formula>
    </cfRule>
    <cfRule type="cellIs" dxfId="248" priority="131" operator="equal">
      <formula>"Baja"</formula>
    </cfRule>
    <cfRule type="cellIs" dxfId="247" priority="132" operator="equal">
      <formula>"Muy Baja"</formula>
    </cfRule>
  </conditionalFormatting>
  <conditionalFormatting sqref="AB28">
    <cfRule type="cellIs" dxfId="246" priority="123" operator="equal">
      <formula>"Catastrófico"</formula>
    </cfRule>
    <cfRule type="cellIs" dxfId="245" priority="124" operator="equal">
      <formula>"Mayor"</formula>
    </cfRule>
    <cfRule type="cellIs" dxfId="244" priority="125" operator="equal">
      <formula>"Moderado"</formula>
    </cfRule>
    <cfRule type="cellIs" dxfId="243" priority="126" operator="equal">
      <formula>"Menor"</formula>
    </cfRule>
    <cfRule type="cellIs" dxfId="242" priority="127" operator="equal">
      <formula>"Leve"</formula>
    </cfRule>
  </conditionalFormatting>
  <conditionalFormatting sqref="AD28">
    <cfRule type="cellIs" dxfId="241" priority="119" operator="equal">
      <formula>"Extremo"</formula>
    </cfRule>
    <cfRule type="cellIs" dxfId="240" priority="120" operator="equal">
      <formula>"Alto"</formula>
    </cfRule>
    <cfRule type="cellIs" dxfId="239" priority="121" operator="equal">
      <formula>"Moderado"</formula>
    </cfRule>
    <cfRule type="cellIs" dxfId="238" priority="122" operator="equal">
      <formula>"Bajo"</formula>
    </cfRule>
  </conditionalFormatting>
  <conditionalFormatting sqref="L27">
    <cfRule type="cellIs" dxfId="237" priority="114" operator="equal">
      <formula>"Catastrófico"</formula>
    </cfRule>
    <cfRule type="cellIs" dxfId="236" priority="115" operator="equal">
      <formula>"Mayor"</formula>
    </cfRule>
    <cfRule type="cellIs" dxfId="235" priority="116" operator="equal">
      <formula>"Moderado"</formula>
    </cfRule>
    <cfRule type="cellIs" dxfId="234" priority="117" operator="equal">
      <formula>"Menor"</formula>
    </cfRule>
    <cfRule type="cellIs" dxfId="233" priority="118" operator="equal">
      <formula>"Leve"</formula>
    </cfRule>
  </conditionalFormatting>
  <conditionalFormatting sqref="H27">
    <cfRule type="cellIs" dxfId="232" priority="109" operator="equal">
      <formula>"Muy Alta"</formula>
    </cfRule>
    <cfRule type="cellIs" dxfId="231" priority="110" operator="equal">
      <formula>"Alta"</formula>
    </cfRule>
    <cfRule type="cellIs" dxfId="230" priority="111" operator="equal">
      <formula>"Media"</formula>
    </cfRule>
    <cfRule type="cellIs" dxfId="229" priority="112" operator="equal">
      <formula>"Baja"</formula>
    </cfRule>
    <cfRule type="cellIs" dxfId="228" priority="113" operator="equal">
      <formula>"Muy Baja"</formula>
    </cfRule>
  </conditionalFormatting>
  <conditionalFormatting sqref="N27">
    <cfRule type="cellIs" dxfId="227" priority="105" operator="equal">
      <formula>"Extremo"</formula>
    </cfRule>
    <cfRule type="cellIs" dxfId="226" priority="106" operator="equal">
      <formula>"Alto"</formula>
    </cfRule>
    <cfRule type="cellIs" dxfId="225" priority="107" operator="equal">
      <formula>"Moderado"</formula>
    </cfRule>
    <cfRule type="cellIs" dxfId="224" priority="108" operator="equal">
      <formula>"Bajo"</formula>
    </cfRule>
  </conditionalFormatting>
  <conditionalFormatting sqref="K27">
    <cfRule type="containsText" dxfId="223" priority="104" operator="containsText" text="❌">
      <formula>NOT(ISERROR(SEARCH("❌",K27)))</formula>
    </cfRule>
  </conditionalFormatting>
  <conditionalFormatting sqref="Z27">
    <cfRule type="cellIs" dxfId="222" priority="71" operator="equal">
      <formula>"Muy Alta"</formula>
    </cfRule>
    <cfRule type="cellIs" dxfId="221" priority="72" operator="equal">
      <formula>"Alta"</formula>
    </cfRule>
    <cfRule type="cellIs" dxfId="220" priority="73" operator="equal">
      <formula>"Media"</formula>
    </cfRule>
    <cfRule type="cellIs" dxfId="219" priority="74" operator="equal">
      <formula>"Baja"</formula>
    </cfRule>
    <cfRule type="cellIs" dxfId="218" priority="75" operator="equal">
      <formula>"Muy Baja"</formula>
    </cfRule>
  </conditionalFormatting>
  <conditionalFormatting sqref="AB27">
    <cfRule type="cellIs" dxfId="217" priority="66" operator="equal">
      <formula>"Catastrófico"</formula>
    </cfRule>
    <cfRule type="cellIs" dxfId="216" priority="67" operator="equal">
      <formula>"Mayor"</formula>
    </cfRule>
    <cfRule type="cellIs" dxfId="215" priority="68" operator="equal">
      <formula>"Moderado"</formula>
    </cfRule>
    <cfRule type="cellIs" dxfId="214" priority="69" operator="equal">
      <formula>"Menor"</formula>
    </cfRule>
    <cfRule type="cellIs" dxfId="213" priority="70" operator="equal">
      <formula>"Leve"</formula>
    </cfRule>
  </conditionalFormatting>
  <conditionalFormatting sqref="K28">
    <cfRule type="containsText" dxfId="212" priority="61" operator="containsText" text="❌">
      <formula>NOT(ISERROR(SEARCH("❌",K28)))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5">
        <x14:dataValidation type="list" allowBlank="1" showInputMessage="1" showErrorMessage="1" xr:uid="{00000000-0002-0000-0300-000000000000}">
          <x14:formula1>
            <xm:f>'\\HSRTUNCLU\EvidenciasMapasRiesgo\PROCESOS MISIONALES\APOYO SERVICIOS SALUD\Riesgos de Proceso\[ASS-MR-01.xlsx]Opciones Tratamiento'!#REF!</xm:f>
          </x14:formula1>
          <xm:sqref>AE10 F10 B10 AK14 AK10</xm:sqref>
        </x14:dataValidation>
        <x14:dataValidation type="custom" allowBlank="1" showInputMessage="1" showErrorMessage="1" error="Recuerde que las acciones se generan bajo la medida de mitigar el riesgo" xr:uid="{00000000-0002-0000-0300-000001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AJ10</xm:sqref>
        </x14:dataValidation>
        <x14:dataValidation type="custom" allowBlank="1" showInputMessage="1" showErrorMessage="1" error="Recuerde que las acciones se generan bajo la medida de mitigar el riesgo" xr:uid="{00000000-0002-0000-0300-000002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AI10</xm:sqref>
        </x14:dataValidation>
        <x14:dataValidation type="custom" allowBlank="1" showInputMessage="1" showErrorMessage="1" error="Recuerde que las acciones se generan bajo la medida de mitigar el riesgo" xr:uid="{00000000-0002-0000-0300-000003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AH10</xm:sqref>
        </x14:dataValidation>
        <x14:dataValidation type="custom" allowBlank="1" showInputMessage="1" showErrorMessage="1" error="Recuerde que las acciones se generan bajo la medida de mitigar el riesgo" xr:uid="{00000000-0002-0000-0300-000004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AG10</xm:sqref>
        </x14:dataValidation>
        <x14:dataValidation type="custom" allowBlank="1" showInputMessage="1" showErrorMessage="1" error="Recuerde que las acciones se generan bajo la medida de mitigar el riesgo" xr:uid="{00000000-0002-0000-0300-000005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AF10</xm:sqref>
        </x14:dataValidation>
        <x14:dataValidation type="list" allowBlank="1" showInputMessage="1" showErrorMessage="1" xr:uid="{00000000-0002-0000-0300-000006000000}">
          <x14:formula1>
            <xm:f>'\\HSRTUNCLU\EvidenciasMapasRiesgo\PROCESOS MISIONALES\APOYO SERVICIOS SALUD\Riesgos de Proceso\[ASS-MR-01.xlsx]Tabla Impacto'!#REF!</xm:f>
          </x14:formula1>
          <xm:sqref>J10</xm:sqref>
        </x14:dataValidation>
        <x14:dataValidation type="list" allowBlank="1" showInputMessage="1" showErrorMessage="1" xr:uid="{00000000-0002-0000-0300-000007000000}">
          <x14:formula1>
            <xm:f>'\\HSRTUNCLU\EvidenciasMapasRiesgo\PROCESOS MISIONALES\APOYO SERVICIOS SALUD\Riesgos de Proceso\[ASS-MR-01.xlsx]Tabla Valoración controles'!#REF!</xm:f>
          </x14:formula1>
          <xm:sqref>R10:S10 U10:W10</xm:sqref>
        </x14:dataValidation>
        <x14:dataValidation type="custom" allowBlank="1" showInputMessage="1" showErrorMessage="1" error="Recuerde que las acciones se generan bajo la medida de mitigar el riesgo" xr:uid="{00000000-0002-0000-0300-000008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AF12</xm:sqref>
        </x14:dataValidation>
        <x14:dataValidation type="custom" allowBlank="1" showInputMessage="1" showErrorMessage="1" error="Recuerde que las acciones se generan bajo la medida de mitigar el riesgo" xr:uid="{00000000-0002-0000-0300-000009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AG12</xm:sqref>
        </x14:dataValidation>
        <x14:dataValidation type="custom" allowBlank="1" showInputMessage="1" showErrorMessage="1" error="Recuerde que las acciones se generan bajo la medida de mitigar el riesgo" xr:uid="{00000000-0002-0000-0300-00000A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AH12</xm:sqref>
        </x14:dataValidation>
        <x14:dataValidation type="custom" allowBlank="1" showInputMessage="1" showErrorMessage="1" error="Recuerde que las acciones se generan bajo la medida de mitigar el riesgo" xr:uid="{00000000-0002-0000-0300-00000B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AI12</xm:sqref>
        </x14:dataValidation>
        <x14:dataValidation type="custom" allowBlank="1" showInputMessage="1" showErrorMessage="1" error="Recuerde que las acciones se generan bajo la medida de mitigar el riesgo" xr:uid="{00000000-0002-0000-0300-00000C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AJ12</xm:sqref>
        </x14:dataValidation>
        <x14:dataValidation type="list" allowBlank="1" showInputMessage="1" showErrorMessage="1" xr:uid="{00000000-0002-0000-0300-00000D000000}">
          <x14:formula1>
            <xm:f>'E:\2022\RIESGOS\MAPAS DE RIESGO\PROCESO\PROCESOS MISIONALES\[UI-MR-01_.xlsx]Opciones Tratamiento'!#REF!</xm:f>
          </x14:formula1>
          <xm:sqref>AK12 AE12 B11:B13</xm:sqref>
        </x14:dataValidation>
        <x14:dataValidation type="custom" allowBlank="1" showInputMessage="1" showErrorMessage="1" error="Recuerde que las acciones se generan bajo la medida de mitigar el riesgo" xr:uid="{00000000-0002-0000-0300-00000E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AJ11</xm:sqref>
        </x14:dataValidation>
        <x14:dataValidation type="custom" allowBlank="1" showInputMessage="1" showErrorMessage="1" error="Recuerde que las acciones se generan bajo la medida de mitigar el riesgo" xr:uid="{00000000-0002-0000-0300-00000F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AI11</xm:sqref>
        </x14:dataValidation>
        <x14:dataValidation type="custom" allowBlank="1" showInputMessage="1" showErrorMessage="1" error="Recuerde que las acciones se generan bajo la medida de mitigar el riesgo" xr:uid="{00000000-0002-0000-0300-000010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AH11</xm:sqref>
        </x14:dataValidation>
        <x14:dataValidation type="custom" allowBlank="1" showInputMessage="1" showErrorMessage="1" error="Recuerde que las acciones se generan bajo la medida de mitigar el riesgo" xr:uid="{00000000-0002-0000-0300-000011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AG11</xm:sqref>
        </x14:dataValidation>
        <x14:dataValidation type="custom" allowBlank="1" showInputMessage="1" showErrorMessage="1" error="Recuerde que las acciones se generan bajo la medida de mitigar el riesgo" xr:uid="{00000000-0002-0000-0300-000012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AF11</xm:sqref>
        </x14:dataValidation>
        <x14:dataValidation type="list" allowBlank="1" showInputMessage="1" showErrorMessage="1" xr:uid="{00000000-0002-0000-0300-000013000000}">
          <x14:formula1>
            <xm:f>'\\HSRTUNCLU\EvidenciasMapasRiesgo\PROCESOS MISIONALES\ENFERMERIA\Riesgos de Proceso\[ENF-MR-01.xlsx]Opciones Tratamiento'!#REF!</xm:f>
          </x14:formula1>
          <xm:sqref>AE11 F11:F13 AK11</xm:sqref>
        </x14:dataValidation>
        <x14:dataValidation type="list" allowBlank="1" showInputMessage="1" showErrorMessage="1" xr:uid="{00000000-0002-0000-0300-000014000000}">
          <x14:formula1>
            <xm:f>'\\HSRTUNCLU\EvidenciasMapasRiesgo\PROCESOS MISIONALES\ENFERMERIA\Riesgos de Proceso\[ENF-MR-01.xlsx]Tabla Impacto'!#REF!</xm:f>
          </x14:formula1>
          <xm:sqref>J11:J13</xm:sqref>
        </x14:dataValidation>
        <x14:dataValidation type="list" allowBlank="1" showInputMessage="1" showErrorMessage="1" xr:uid="{00000000-0002-0000-0300-000015000000}">
          <x14:formula1>
            <xm:f>'\\HSRTUNCLU\EvidenciasMapasRiesgo\PROCESOS MISIONALES\ENFERMERIA\Riesgos de Proceso\[ENF-MR-01.xlsx]Tabla Valoración controles'!#REF!</xm:f>
          </x14:formula1>
          <xm:sqref>R11:S13 U11:W13</xm:sqref>
        </x14:dataValidation>
        <x14:dataValidation type="list" allowBlank="1" showInputMessage="1" showErrorMessage="1" xr:uid="{00000000-0002-0000-0300-000016000000}">
          <x14:formula1>
            <xm:f>'\\HSRTUNCLU\EvidenciasMapasRiesgo\PROCESOS MISIONALES\EPIDMIOLOGIA Y SALUD PUBLICA\Riesgos de Proceso\[VSP-MR-01.xlsx]Opciones Tratamiento'!#REF!</xm:f>
          </x14:formula1>
          <xm:sqref>AJ14 F14 B14 AE14</xm:sqref>
        </x14:dataValidation>
        <x14:dataValidation type="list" allowBlank="1" showInputMessage="1" showErrorMessage="1" xr:uid="{00000000-0002-0000-0300-000017000000}">
          <x14:formula1>
            <xm:f>'\\HSRTUNCLU\EvidenciasMapasRiesgo\PROCESOS MISIONALES\EPIDMIOLOGIA Y SALUD PUBLICA\Riesgos de Proceso\[VSP-MR-01.xlsx]Tabla Impacto'!#REF!</xm:f>
          </x14:formula1>
          <xm:sqref>J14</xm:sqref>
        </x14:dataValidation>
        <x14:dataValidation type="list" allowBlank="1" showInputMessage="1" showErrorMessage="1" xr:uid="{00000000-0002-0000-0300-000018000000}">
          <x14:formula1>
            <xm:f>'\\HSRTUNCLU\EvidenciasMapasRiesgo\PROCESOS MISIONALES\EPIDMIOLOGIA Y SALUD PUBLICA\Riesgos de Proceso\[VSP-MR-01.xlsx]Tabla Valoración controles'!#REF!</xm:f>
          </x14:formula1>
          <xm:sqref>R14:S14 U14:W14</xm:sqref>
        </x14:dataValidation>
        <x14:dataValidation type="custom" allowBlank="1" showInputMessage="1" showErrorMessage="1" error="Recuerde que las acciones se generan bajo la medida de mitigar el riesgo" xr:uid="{00000000-0002-0000-0300-000019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AI14</xm:sqref>
        </x14:dataValidation>
        <x14:dataValidation type="custom" allowBlank="1" showInputMessage="1" showErrorMessage="1" error="Recuerde que las acciones se generan bajo la medida de mitigar el riesgo" xr:uid="{00000000-0002-0000-0300-00001A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AH14</xm:sqref>
        </x14:dataValidation>
        <x14:dataValidation type="custom" allowBlank="1" showInputMessage="1" showErrorMessage="1" error="Recuerde que las acciones se generan bajo la medida de mitigar el riesgo" xr:uid="{00000000-0002-0000-0300-00001B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AG14</xm:sqref>
        </x14:dataValidation>
        <x14:dataValidation type="custom" allowBlank="1" showInputMessage="1" showErrorMessage="1" error="Recuerde que las acciones se generan bajo la medida de mitigar el riesgo" xr:uid="{00000000-0002-0000-0300-00001C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AF14</xm:sqref>
        </x14:dataValidation>
        <x14:dataValidation type="list" allowBlank="1" showInputMessage="1" showErrorMessage="1" xr:uid="{00000000-0002-0000-0300-00001D000000}">
          <x14:formula1>
            <xm:f>'\\HSRTUNCLU\EvidenciasMapasRiesgo\PROCESOS MISIONALES\GESTIÓN CLÍNICA\Riesgos de Proceso\[UI-MR-01.xlsx]Opciones Tratamiento'!#REF!</xm:f>
          </x14:formula1>
          <xm:sqref>AK15:AK16 F15:F17 B15:B17 AE15:AE16</xm:sqref>
        </x14:dataValidation>
        <x14:dataValidation type="custom" allowBlank="1" showInputMessage="1" showErrorMessage="1" error="Recuerde que las acciones se generan bajo la medida de mitigar el riesgo" xr:uid="{00000000-0002-0000-0300-00001E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AJ15:AJ16</xm:sqref>
        </x14:dataValidation>
        <x14:dataValidation type="custom" allowBlank="1" showInputMessage="1" showErrorMessage="1" error="Recuerde que las acciones se generan bajo la medida de mitigar el riesgo" xr:uid="{00000000-0002-0000-0300-00001F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AI15:AI16</xm:sqref>
        </x14:dataValidation>
        <x14:dataValidation type="custom" allowBlank="1" showInputMessage="1" showErrorMessage="1" error="Recuerde que las acciones se generan bajo la medida de mitigar el riesgo" xr:uid="{00000000-0002-0000-0300-000020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AH15:AH16</xm:sqref>
        </x14:dataValidation>
        <x14:dataValidation type="custom" allowBlank="1" showInputMessage="1" showErrorMessage="1" error="Recuerde que las acciones se generan bajo la medida de mitigar el riesgo" xr:uid="{00000000-0002-0000-0300-000021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AG15:AG16</xm:sqref>
        </x14:dataValidation>
        <x14:dataValidation type="custom" allowBlank="1" showInputMessage="1" showErrorMessage="1" error="Recuerde que las acciones se generan bajo la medida de mitigar el riesgo" xr:uid="{00000000-0002-0000-0300-000022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AF15:AF16</xm:sqref>
        </x14:dataValidation>
        <x14:dataValidation type="list" allowBlank="1" showInputMessage="1" showErrorMessage="1" xr:uid="{00000000-0002-0000-0300-000023000000}">
          <x14:formula1>
            <xm:f>'\\HSRTUNCLU\EvidenciasMapasRiesgo\PROCESOS MISIONALES\GESTIÓN CLÍNICA\Riesgos de Proceso\[UI-MR-01.xlsx]Tabla Impacto'!#REF!</xm:f>
          </x14:formula1>
          <xm:sqref>J15:J17</xm:sqref>
        </x14:dataValidation>
        <x14:dataValidation type="list" allowBlank="1" showInputMessage="1" showErrorMessage="1" xr:uid="{00000000-0002-0000-0300-000024000000}">
          <x14:formula1>
            <xm:f>'\\HSRTUNCLU\EvidenciasMapasRiesgo\PROCESOS MISIONALES\GESTIÓN CLÍNICA\Riesgos de Proceso\[UI-MR-01.xlsx]Tabla Valoración controles'!#REF!</xm:f>
          </x14:formula1>
          <xm:sqref>R15:S17 U15:W17</xm:sqref>
        </x14:dataValidation>
        <x14:dataValidation type="custom" allowBlank="1" showInputMessage="1" showErrorMessage="1" error="Recuerde que las acciones se generan bajo la medida de mitigar el riesgo" xr:uid="{00000000-0002-0000-0300-000025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AJ18:AJ19</xm:sqref>
        </x14:dataValidation>
        <x14:dataValidation type="custom" allowBlank="1" showInputMessage="1" showErrorMessage="1" error="Recuerde que las acciones se generan bajo la medida de mitigar el riesgo" xr:uid="{00000000-0002-0000-0300-000026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AI18:AI19</xm:sqref>
        </x14:dataValidation>
        <x14:dataValidation type="custom" allowBlank="1" showInputMessage="1" showErrorMessage="1" error="Recuerde que las acciones se generan bajo la medida de mitigar el riesgo" xr:uid="{00000000-0002-0000-0300-000027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AH18:AH19</xm:sqref>
        </x14:dataValidation>
        <x14:dataValidation type="custom" allowBlank="1" showInputMessage="1" showErrorMessage="1" error="Recuerde que las acciones se generan bajo la medida de mitigar el riesgo" xr:uid="{00000000-0002-0000-0300-000028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AG18:AG19</xm:sqref>
        </x14:dataValidation>
        <x14:dataValidation type="custom" allowBlank="1" showInputMessage="1" showErrorMessage="1" error="Recuerde que las acciones se generan bajo la medida de mitigar el riesgo" xr:uid="{00000000-0002-0000-0300-000029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AF18:AF19</xm:sqref>
        </x14:dataValidation>
        <x14:dataValidation type="list" allowBlank="1" showInputMessage="1" showErrorMessage="1" xr:uid="{00000000-0002-0000-0300-00002A000000}">
          <x14:formula1>
            <xm:f>'\\HSRTUNCLU\EvidenciasMapasRiesgo\PROCESOS MISIONALES\GESTIÓN QUIRÚRGICA\Riesgos de Proceso\[GQR-MR-01.xlsx]Opciones Tratamiento'!#REF!</xm:f>
          </x14:formula1>
          <xm:sqref>AE18:AE19 F18:F20 B18:B20 AK18:AK19</xm:sqref>
        </x14:dataValidation>
        <x14:dataValidation type="list" allowBlank="1" showInputMessage="1" showErrorMessage="1" xr:uid="{00000000-0002-0000-0300-00002B000000}">
          <x14:formula1>
            <xm:f>'\\HSRTUNCLU\EvidenciasMapasRiesgo\PROCESOS MISIONALES\GESTIÓN QUIRÚRGICA\Riesgos de Proceso\[GQR-MR-01.xlsx]Tabla Impacto'!#REF!</xm:f>
          </x14:formula1>
          <xm:sqref>J18:J20</xm:sqref>
        </x14:dataValidation>
        <x14:dataValidation type="list" allowBlank="1" showInputMessage="1" showErrorMessage="1" xr:uid="{00000000-0002-0000-0300-00002C000000}">
          <x14:formula1>
            <xm:f>'\\HSRTUNCLU\EvidenciasMapasRiesgo\PROCESOS MISIONALES\GESTIÓN QUIRÚRGICA\Riesgos de Proceso\[GQR-MR-01.xlsx]Tabla Valoración controles'!#REF!</xm:f>
          </x14:formula1>
          <xm:sqref>R18:S20 U18:W20</xm:sqref>
        </x14:dataValidation>
        <x14:dataValidation type="custom" allowBlank="1" showInputMessage="1" showErrorMessage="1" error="Recuerde que las acciones se generan bajo la medida de mitigar el riesgo" xr:uid="{00000000-0002-0000-0300-00002D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AF22 AF25</xm:sqref>
        </x14:dataValidation>
        <x14:dataValidation type="custom" allowBlank="1" showInputMessage="1" showErrorMessage="1" error="Recuerde que las acciones se generan bajo la medida de mitigar el riesgo" xr:uid="{00000000-0002-0000-0300-00002E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AG22 AG25</xm:sqref>
        </x14:dataValidation>
        <x14:dataValidation type="custom" allowBlank="1" showInputMessage="1" showErrorMessage="1" error="Recuerde que las acciones se generan bajo la medida de mitigar el riesgo" xr:uid="{00000000-0002-0000-0300-00002F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AH22 AH25</xm:sqref>
        </x14:dataValidation>
        <x14:dataValidation type="custom" allowBlank="1" showInputMessage="1" showErrorMessage="1" error="Recuerde que las acciones se generan bajo la medida de mitigar el riesgo" xr:uid="{00000000-0002-0000-0300-000030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AI22 AI25</xm:sqref>
        </x14:dataValidation>
        <x14:dataValidation type="custom" allowBlank="1" showInputMessage="1" showErrorMessage="1" error="Recuerde que las acciones se generan bajo la medida de mitigar el riesgo" xr:uid="{00000000-0002-0000-0300-000031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AJ22 AJ25</xm:sqref>
        </x14:dataValidation>
        <x14:dataValidation type="list" allowBlank="1" showInputMessage="1" showErrorMessage="1" xr:uid="{00000000-0002-0000-0300-000032000000}">
          <x14:formula1>
            <xm:f>'D:\2022\RIESGOS\MAPAS DE RIESGO\PROCESO\PROCESOS MISIONALES\[UI-MR-01_.xlsx]Opciones Tratamiento'!#REF!</xm:f>
          </x14:formula1>
          <xm:sqref>AK22 AE22 B21 AK25 AE25 B24</xm:sqref>
        </x14:dataValidation>
        <x14:dataValidation type="custom" allowBlank="1" showInputMessage="1" showErrorMessage="1" error="Recuerde que las acciones se generan bajo la medida de mitigar el riesgo" xr:uid="{00000000-0002-0000-0300-000033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AJ21</xm:sqref>
        </x14:dataValidation>
        <x14:dataValidation type="custom" allowBlank="1" showInputMessage="1" showErrorMessage="1" error="Recuerde que las acciones se generan bajo la medida de mitigar el riesgo" xr:uid="{00000000-0002-0000-0300-000034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AI21</xm:sqref>
        </x14:dataValidation>
        <x14:dataValidation type="custom" allowBlank="1" showInputMessage="1" showErrorMessage="1" error="Recuerde que las acciones se generan bajo la medida de mitigar el riesgo" xr:uid="{00000000-0002-0000-0300-000035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AH21</xm:sqref>
        </x14:dataValidation>
        <x14:dataValidation type="custom" allowBlank="1" showInputMessage="1" showErrorMessage="1" error="Recuerde que las acciones se generan bajo la medida de mitigar el riesgo" xr:uid="{00000000-0002-0000-0300-000036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AG21</xm:sqref>
        </x14:dataValidation>
        <x14:dataValidation type="custom" allowBlank="1" showInputMessage="1" showErrorMessage="1" error="Recuerde que las acciones se generan bajo la medida de mitigar el riesgo" xr:uid="{00000000-0002-0000-0300-000037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AF21</xm:sqref>
        </x14:dataValidation>
        <x14:dataValidation type="list" allowBlank="1" showInputMessage="1" showErrorMessage="1" xr:uid="{00000000-0002-0000-0300-000038000000}">
          <x14:formula1>
            <xm:f>'\\HSRTUNCLU\EvidenciasMapasRiesgo\PROCESOS MISIONALES\UNIDAD CUIDADO INTENSIVO\Riesgos de Proceso\[UCI-MR-01.xlsx]Opciones Tratamiento'!#REF!</xm:f>
          </x14:formula1>
          <xm:sqref>AE21 F21:F23 AK21 B22:B23</xm:sqref>
        </x14:dataValidation>
        <x14:dataValidation type="list" allowBlank="1" showInputMessage="1" showErrorMessage="1" xr:uid="{00000000-0002-0000-0300-000039000000}">
          <x14:formula1>
            <xm:f>'\\HSRTUNCLU\EvidenciasMapasRiesgo\PROCESOS MISIONALES\UNIDAD CUIDADO INTENSIVO\Riesgos de Proceso\[UCI-MR-01.xlsx]Tabla Impacto'!#REF!</xm:f>
          </x14:formula1>
          <xm:sqref>J21:J23</xm:sqref>
        </x14:dataValidation>
        <x14:dataValidation type="list" allowBlank="1" showInputMessage="1" showErrorMessage="1" xr:uid="{00000000-0002-0000-0300-00003A000000}">
          <x14:formula1>
            <xm:f>'\\HSRTUNCLU\EvidenciasMapasRiesgo\PROCESOS MISIONALES\UNIDAD CUIDADO INTENSIVO\Riesgos de Proceso\[UCI-MR-01.xlsx]Tabla Valoración controles'!#REF!</xm:f>
          </x14:formula1>
          <xm:sqref>R21:S23 U21:W23</xm:sqref>
        </x14:dataValidation>
        <x14:dataValidation type="custom" allowBlank="1" showInputMessage="1" showErrorMessage="1" error="Recuerde que las acciones se generan bajo la medida de mitigar el riesgo" xr:uid="{00000000-0002-0000-0300-00003B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AJ24</xm:sqref>
        </x14:dataValidation>
        <x14:dataValidation type="custom" allowBlank="1" showInputMessage="1" showErrorMessage="1" error="Recuerde que las acciones se generan bajo la medida de mitigar el riesgo" xr:uid="{00000000-0002-0000-0300-00003C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AI24</xm:sqref>
        </x14:dataValidation>
        <x14:dataValidation type="custom" allowBlank="1" showInputMessage="1" showErrorMessage="1" error="Recuerde que las acciones se generan bajo la medida de mitigar el riesgo" xr:uid="{00000000-0002-0000-0300-00003D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AH24</xm:sqref>
        </x14:dataValidation>
        <x14:dataValidation type="custom" allowBlank="1" showInputMessage="1" showErrorMessage="1" error="Recuerde que las acciones se generan bajo la medida de mitigar el riesgo" xr:uid="{00000000-0002-0000-0300-00003E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AG24</xm:sqref>
        </x14:dataValidation>
        <x14:dataValidation type="custom" allowBlank="1" showInputMessage="1" showErrorMessage="1" error="Recuerde que las acciones se generan bajo la medida de mitigar el riesgo" xr:uid="{00000000-0002-0000-0300-00003F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AF24</xm:sqref>
        </x14:dataValidation>
        <x14:dataValidation type="list" allowBlank="1" showInputMessage="1" showErrorMessage="1" xr:uid="{00000000-0002-0000-0300-000040000000}">
          <x14:formula1>
            <xm:f>'\\HSRTUNCLU\EvidenciasMapasRiesgo\PROCESOS MISIONALES\URGENCIAS\Riesgos de Proceso\[U-MR-01.xlsx]Opciones Tratamiento'!#REF!</xm:f>
          </x14:formula1>
          <xm:sqref>AE24 F24:F26 AK24 B25:B26</xm:sqref>
        </x14:dataValidation>
        <x14:dataValidation type="list" allowBlank="1" showInputMessage="1" showErrorMessage="1" xr:uid="{00000000-0002-0000-0300-000041000000}">
          <x14:formula1>
            <xm:f>'\\HSRTUNCLU\EvidenciasMapasRiesgo\PROCESOS MISIONALES\URGENCIAS\Riesgos de Proceso\[U-MR-01.xlsx]Tabla Impacto'!#REF!</xm:f>
          </x14:formula1>
          <xm:sqref>J24:J26</xm:sqref>
        </x14:dataValidation>
        <x14:dataValidation type="list" allowBlank="1" showInputMessage="1" showErrorMessage="1" xr:uid="{00000000-0002-0000-0300-000042000000}">
          <x14:formula1>
            <xm:f>'\\HSRTUNCLU\EvidenciasMapasRiesgo\PROCESOS MISIONALES\URGENCIAS\Riesgos de Proceso\[U-MR-01.xlsx]Tabla Valoración controles'!#REF!</xm:f>
          </x14:formula1>
          <xm:sqref>R24:S26 U24:W26</xm:sqref>
        </x14:dataValidation>
        <x14:dataValidation type="list" allowBlank="1" showInputMessage="1" showErrorMessage="1" xr:uid="{00000000-0002-0000-0300-000043000000}">
          <x14:formula1>
            <xm:f>'\\HSRTUNCLU\EvidenciasMapasRiesgo\PROCESOS MISIONALES\SIAU\Riesgos de Proceso\[SIAU-MR-01.xlsx]Opciones Tratamiento'!#REF!</xm:f>
          </x14:formula1>
          <xm:sqref>AK27:AK28 F27:F28 B27:B28 AE27:AE28</xm:sqref>
        </x14:dataValidation>
        <x14:dataValidation type="list" allowBlank="1" showInputMessage="1" showErrorMessage="1" xr:uid="{00000000-0002-0000-0300-000044000000}">
          <x14:formula1>
            <xm:f>'\\HSRTUNCLU\EvidenciasMapasRiesgo\PROCESOS MISIONALES\SIAU\Riesgos de Proceso\[SIAU-MR-01.xlsx]Tabla Impacto'!#REF!</xm:f>
          </x14:formula1>
          <xm:sqref>J27:J28</xm:sqref>
        </x14:dataValidation>
        <x14:dataValidation type="list" allowBlank="1" showInputMessage="1" showErrorMessage="1" xr:uid="{00000000-0002-0000-0300-000045000000}">
          <x14:formula1>
            <xm:f>'\\HSRTUNCLU\EvidenciasMapasRiesgo\PROCESOS MISIONALES\SIAU\Riesgos de Proceso\[SIAU-MR-01.xlsx]Tabla Valoración controles'!#REF!</xm:f>
          </x14:formula1>
          <xm:sqref>R27:S28 U27:W28</xm:sqref>
        </x14:dataValidation>
        <x14:dataValidation type="custom" allowBlank="1" showInputMessage="1" showErrorMessage="1" error="Recuerde que las acciones se generan bajo la medida de mitigar el riesgo" xr:uid="{00000000-0002-0000-0300-000046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AJ27:AJ28</xm:sqref>
        </x14:dataValidation>
        <x14:dataValidation type="custom" allowBlank="1" showInputMessage="1" showErrorMessage="1" error="Recuerde que las acciones se generan bajo la medida de mitigar el riesgo" xr:uid="{00000000-0002-0000-0300-000047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AI27:AI28</xm:sqref>
        </x14:dataValidation>
        <x14:dataValidation type="custom" allowBlank="1" showInputMessage="1" showErrorMessage="1" error="Recuerde que las acciones se generan bajo la medida de mitigar el riesgo" xr:uid="{00000000-0002-0000-0300-000048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AH27:AH28</xm:sqref>
        </x14:dataValidation>
        <x14:dataValidation type="custom" allowBlank="1" showInputMessage="1" showErrorMessage="1" error="Recuerde que las acciones se generan bajo la medida de mitigar el riesgo" xr:uid="{00000000-0002-0000-0300-000049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AG27:AG28</xm:sqref>
        </x14:dataValidation>
        <x14:dataValidation type="custom" allowBlank="1" showInputMessage="1" showErrorMessage="1" error="Recuerde que las acciones se generan bajo la medida de mitigar el riesgo" xr:uid="{00000000-0002-0000-0300-00004A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AF27:AF28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20"/>
  <sheetViews>
    <sheetView zoomScale="20" zoomScaleNormal="20" workbookViewId="0">
      <selection activeCell="AO68" sqref="AO68"/>
    </sheetView>
  </sheetViews>
  <sheetFormatPr baseColWidth="10" defaultRowHeight="12.75" x14ac:dyDescent="0.2"/>
  <cols>
    <col min="1" max="1" width="4.140625" style="56" bestFit="1" customWidth="1"/>
    <col min="2" max="2" width="14.140625" style="56" customWidth="1"/>
    <col min="3" max="3" width="24.140625" style="56" customWidth="1"/>
    <col min="4" max="4" width="29.28515625" style="1" customWidth="1"/>
    <col min="5" max="5" width="16.42578125" style="57" customWidth="1"/>
    <col min="6" max="6" width="12.140625" style="1" customWidth="1"/>
    <col min="7" max="7" width="16.5703125" style="1" customWidth="1"/>
    <col min="8" max="8" width="6.7109375" style="1" bestFit="1" customWidth="1"/>
    <col min="9" max="9" width="20.7109375" style="1" customWidth="1"/>
    <col min="10" max="10" width="19.28515625" style="1" customWidth="1"/>
    <col min="11" max="11" width="12.85546875" style="1" customWidth="1"/>
    <col min="12" max="12" width="6.42578125" style="1" bestFit="1" customWidth="1"/>
    <col min="13" max="13" width="12.85546875" style="1" customWidth="1"/>
    <col min="14" max="14" width="5.85546875" style="1" customWidth="1"/>
    <col min="15" max="15" width="36.5703125" style="1" customWidth="1"/>
    <col min="16" max="16" width="13.28515625" style="1" customWidth="1"/>
    <col min="17" max="17" width="6.85546875" style="1" customWidth="1"/>
    <col min="18" max="18" width="5" style="1" customWidth="1"/>
    <col min="19" max="19" width="5.5703125" style="1" customWidth="1"/>
    <col min="20" max="20" width="7.140625" style="1" customWidth="1"/>
    <col min="21" max="21" width="6.7109375" style="1" customWidth="1"/>
    <col min="22" max="22" width="7.5703125" style="1" customWidth="1"/>
    <col min="23" max="23" width="26.140625" style="1" customWidth="1"/>
    <col min="24" max="24" width="9.28515625" style="1" customWidth="1"/>
    <col min="25" max="25" width="5.5703125" style="1" customWidth="1"/>
    <col min="26" max="26" width="10.42578125" style="1" customWidth="1"/>
    <col min="27" max="27" width="6.5703125" style="1" customWidth="1"/>
    <col min="28" max="28" width="9.140625" style="1" customWidth="1"/>
    <col min="29" max="29" width="8.42578125" style="1" customWidth="1"/>
    <col min="30" max="30" width="7.28515625" style="1" customWidth="1"/>
    <col min="31" max="31" width="23" style="1" customWidth="1"/>
    <col min="32" max="32" width="16" style="1" customWidth="1"/>
    <col min="33" max="33" width="10.140625" style="1" customWidth="1"/>
    <col min="34" max="34" width="13.28515625" style="1" customWidth="1"/>
    <col min="35" max="35" width="18.5703125" style="1" customWidth="1"/>
    <col min="36" max="36" width="9.28515625" style="1" customWidth="1"/>
    <col min="37" max="37" width="70" style="1" customWidth="1"/>
    <col min="38" max="16384" width="11.42578125" style="1"/>
  </cols>
  <sheetData>
    <row r="1" spans="1:68" ht="16.5" customHeight="1" x14ac:dyDescent="0.2">
      <c r="A1" s="382" t="s">
        <v>258</v>
      </c>
      <c r="B1" s="383"/>
      <c r="C1" s="388" t="s">
        <v>179</v>
      </c>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90"/>
      <c r="AI1" s="405"/>
      <c r="AJ1" s="405"/>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row>
    <row r="2" spans="1:68" ht="24" customHeight="1" x14ac:dyDescent="0.2">
      <c r="A2" s="385"/>
      <c r="B2" s="386"/>
      <c r="C2" s="391"/>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3"/>
      <c r="AI2" s="405"/>
      <c r="AJ2" s="405"/>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row>
    <row r="3" spans="1:68" ht="15" customHeight="1" x14ac:dyDescent="0.2">
      <c r="A3" s="406" t="s">
        <v>55</v>
      </c>
      <c r="B3" s="407"/>
      <c r="C3" s="394"/>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6"/>
      <c r="AI3" s="405"/>
      <c r="AJ3" s="405"/>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row>
    <row r="4" spans="1:68" ht="21.75" customHeight="1" x14ac:dyDescent="0.2">
      <c r="A4" s="488" t="s">
        <v>180</v>
      </c>
      <c r="B4" s="488"/>
      <c r="C4" s="490" t="s">
        <v>137</v>
      </c>
      <c r="D4" s="490"/>
      <c r="E4" s="490"/>
      <c r="F4" s="371" t="s">
        <v>259</v>
      </c>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3"/>
      <c r="AI4" s="376" t="s">
        <v>243</v>
      </c>
      <c r="AJ4" s="377"/>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row>
    <row r="5" spans="1:68" ht="57" customHeight="1" x14ac:dyDescent="0.2">
      <c r="A5" s="488" t="s">
        <v>182</v>
      </c>
      <c r="B5" s="488"/>
      <c r="C5" s="490" t="s">
        <v>260</v>
      </c>
      <c r="D5" s="490"/>
      <c r="E5" s="490"/>
      <c r="F5" s="491"/>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5"/>
      <c r="AI5" s="380"/>
      <c r="AJ5" s="381"/>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row>
    <row r="6" spans="1:68" ht="9.75" customHeight="1" x14ac:dyDescent="0.2">
      <c r="A6" s="98"/>
      <c r="B6" s="98"/>
      <c r="C6" s="132"/>
      <c r="D6" s="132"/>
      <c r="E6" s="132"/>
      <c r="F6" s="132"/>
      <c r="G6" s="20"/>
      <c r="H6" s="20"/>
      <c r="I6" s="20"/>
      <c r="J6" s="20"/>
      <c r="K6" s="20"/>
      <c r="L6" s="20"/>
      <c r="M6" s="20"/>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row>
    <row r="7" spans="1:68" s="22" customFormat="1" x14ac:dyDescent="0.2">
      <c r="A7" s="397" t="s">
        <v>183</v>
      </c>
      <c r="B7" s="397"/>
      <c r="C7" s="397"/>
      <c r="D7" s="397"/>
      <c r="E7" s="397"/>
      <c r="F7" s="397"/>
      <c r="G7" s="398" t="s">
        <v>9</v>
      </c>
      <c r="H7" s="398"/>
      <c r="I7" s="398"/>
      <c r="J7" s="398"/>
      <c r="K7" s="398"/>
      <c r="L7" s="398"/>
      <c r="M7" s="398"/>
      <c r="N7" s="399" t="s">
        <v>184</v>
      </c>
      <c r="O7" s="400"/>
      <c r="P7" s="400"/>
      <c r="Q7" s="400"/>
      <c r="R7" s="400"/>
      <c r="S7" s="400"/>
      <c r="T7" s="400"/>
      <c r="U7" s="400"/>
      <c r="V7" s="400"/>
      <c r="W7" s="401"/>
      <c r="X7" s="402" t="s">
        <v>8</v>
      </c>
      <c r="Y7" s="402"/>
      <c r="Z7" s="402"/>
      <c r="AA7" s="402"/>
      <c r="AB7" s="402"/>
      <c r="AC7" s="402"/>
      <c r="AD7" s="402"/>
      <c r="AE7" s="403" t="s">
        <v>138</v>
      </c>
      <c r="AF7" s="403"/>
      <c r="AG7" s="403"/>
      <c r="AH7" s="403"/>
      <c r="AI7" s="403"/>
      <c r="AJ7" s="403"/>
    </row>
    <row r="8" spans="1:68" s="22" customFormat="1" ht="16.5" customHeight="1" x14ac:dyDescent="0.2">
      <c r="A8" s="404" t="s">
        <v>185</v>
      </c>
      <c r="B8" s="369" t="s">
        <v>186</v>
      </c>
      <c r="C8" s="370" t="s">
        <v>188</v>
      </c>
      <c r="D8" s="369" t="s">
        <v>189</v>
      </c>
      <c r="E8" s="370" t="s">
        <v>2</v>
      </c>
      <c r="F8" s="370" t="s">
        <v>191</v>
      </c>
      <c r="G8" s="365" t="s">
        <v>192</v>
      </c>
      <c r="H8" s="366" t="s">
        <v>193</v>
      </c>
      <c r="I8" s="363" t="s">
        <v>194</v>
      </c>
      <c r="J8" s="363" t="s">
        <v>195</v>
      </c>
      <c r="K8" s="365" t="s">
        <v>196</v>
      </c>
      <c r="L8" s="366" t="s">
        <v>193</v>
      </c>
      <c r="M8" s="365" t="s">
        <v>197</v>
      </c>
      <c r="N8" s="478" t="s">
        <v>198</v>
      </c>
      <c r="O8" s="368" t="s">
        <v>199</v>
      </c>
      <c r="P8" s="368" t="s">
        <v>5</v>
      </c>
      <c r="Q8" s="359" t="s">
        <v>200</v>
      </c>
      <c r="R8" s="360"/>
      <c r="S8" s="360"/>
      <c r="T8" s="360"/>
      <c r="U8" s="360"/>
      <c r="V8" s="360"/>
      <c r="W8" s="361"/>
      <c r="X8" s="362" t="s">
        <v>201</v>
      </c>
      <c r="Y8" s="358" t="s">
        <v>202</v>
      </c>
      <c r="Z8" s="358" t="s">
        <v>193</v>
      </c>
      <c r="AA8" s="358" t="s">
        <v>203</v>
      </c>
      <c r="AB8" s="358" t="s">
        <v>193</v>
      </c>
      <c r="AC8" s="358" t="s">
        <v>204</v>
      </c>
      <c r="AD8" s="358" t="s">
        <v>205</v>
      </c>
      <c r="AE8" s="356" t="s">
        <v>138</v>
      </c>
      <c r="AF8" s="356" t="s">
        <v>139</v>
      </c>
      <c r="AG8" s="356" t="s">
        <v>140</v>
      </c>
      <c r="AH8" s="356" t="s">
        <v>141</v>
      </c>
      <c r="AI8" s="356" t="s">
        <v>142</v>
      </c>
      <c r="AJ8" s="356" t="s">
        <v>143</v>
      </c>
      <c r="AK8" s="535" t="s">
        <v>465</v>
      </c>
    </row>
    <row r="9" spans="1:68" s="24" customFormat="1" ht="94.5" customHeight="1" x14ac:dyDescent="0.25">
      <c r="A9" s="404"/>
      <c r="B9" s="369"/>
      <c r="C9" s="370"/>
      <c r="D9" s="369"/>
      <c r="E9" s="370"/>
      <c r="F9" s="370"/>
      <c r="G9" s="363"/>
      <c r="H9" s="366"/>
      <c r="I9" s="364"/>
      <c r="J9" s="364"/>
      <c r="K9" s="366"/>
      <c r="L9" s="366"/>
      <c r="M9" s="365"/>
      <c r="N9" s="478"/>
      <c r="O9" s="368"/>
      <c r="P9" s="368"/>
      <c r="Q9" s="23" t="s">
        <v>206</v>
      </c>
      <c r="R9" s="23" t="s">
        <v>207</v>
      </c>
      <c r="S9" s="23" t="s">
        <v>208</v>
      </c>
      <c r="T9" s="23" t="s">
        <v>209</v>
      </c>
      <c r="U9" s="23" t="s">
        <v>210</v>
      </c>
      <c r="V9" s="23" t="s">
        <v>211</v>
      </c>
      <c r="W9" s="23" t="s">
        <v>212</v>
      </c>
      <c r="X9" s="362"/>
      <c r="Y9" s="358"/>
      <c r="Z9" s="358"/>
      <c r="AA9" s="358"/>
      <c r="AB9" s="358"/>
      <c r="AC9" s="358"/>
      <c r="AD9" s="358"/>
      <c r="AE9" s="356"/>
      <c r="AF9" s="356"/>
      <c r="AG9" s="356"/>
      <c r="AH9" s="356"/>
      <c r="AI9" s="356"/>
      <c r="AJ9" s="356"/>
      <c r="AK9" s="536"/>
      <c r="AP9" s="25"/>
    </row>
    <row r="10" spans="1:68" s="37" customFormat="1" ht="167.25" customHeight="1" x14ac:dyDescent="0.25">
      <c r="A10" s="529">
        <v>1</v>
      </c>
      <c r="B10" s="346" t="s">
        <v>213</v>
      </c>
      <c r="C10" s="346" t="s">
        <v>120</v>
      </c>
      <c r="D10" s="348" t="s">
        <v>484</v>
      </c>
      <c r="E10" s="346" t="s">
        <v>362</v>
      </c>
      <c r="F10" s="507">
        <v>2</v>
      </c>
      <c r="G10" s="325" t="str">
        <f>IF(F10&lt;=0,"",IF(F10&lt;=2,"Muy Baja",IF(F10&lt;=24,"Baja",IF(F10&lt;=500,"Media",IF(F10&lt;=5000,"Alta","Muy Alta")))))</f>
        <v>Muy Baja</v>
      </c>
      <c r="H10" s="344">
        <f>IF(G10="","",IF(G10="Muy Baja",0.2,IF(G10="Baja",0.4,IF(G10="Media",0.6,IF(G10="Alta",0.8,IF(G10="Muy Alta",1,))))))</f>
        <v>0.2</v>
      </c>
      <c r="I10" s="353" t="s">
        <v>223</v>
      </c>
      <c r="J10" s="340" t="str">
        <f>IF(NOT(ISERROR(MATCH(I10,'[25]Tabla Impacto'!$B$221:$B$223,0))),'[25]Tabla Impacto'!$F$223&amp;"Por favor no seleccionar los criterios de impacto(Afectación Económica o presupuestal y Pérdida Reputacional)",I10)</f>
        <v xml:space="preserve">     El riesgo afecta la imagen de la entidad con algunos usuarios de relevancia frente al logro de los objetivos</v>
      </c>
      <c r="K10" s="355" t="str">
        <f>IF(OR(J10='[25]Tabla Impacto'!$C$11,J10='[25]Tabla Impacto'!$D$11),"Leve",IF(OR(J10='[25]Tabla Impacto'!$C$12,J10='[25]Tabla Impacto'!$D$12),"Menor",IF(OR(J10='[25]Tabla Impacto'!$C$13,J10='[25]Tabla Impacto'!$D$13),"Moderado",IF(OR(J10='[25]Tabla Impacto'!$C$14,J10='[25]Tabla Impacto'!$D$14),"Mayor",IF(OR(J10='[25]Tabla Impacto'!$C$15,J10='[25]Tabla Impacto'!$D$15),"Catastrófico","")))))</f>
        <v>Moderado</v>
      </c>
      <c r="L10" s="344">
        <f>IF(K10="","",IF(K10="Leve",0.2,IF(K10="Menor",0.4,IF(K10="Moderado",0.6,IF(K10="Mayor",0.8,IF(K10="Catastrófico",1,))))))</f>
        <v>0.6</v>
      </c>
      <c r="M10" s="335" t="str">
        <f>IF(OR(AND(G10="Muy Baja",K10="Leve"),AND(G10="Muy Baja",K10="Menor"),AND(G10="Baja",K10="Leve")),"Bajo",IF(OR(AND(G10="Muy baja",K10="Moderado"),AND(G10="Baja",K10="Menor"),AND(G10="Baja",K10="Moderado"),AND(G10="Media",K10="Leve"),AND(G10="Media",K10="Menor"),AND(G10="Media",K10="Moderado"),AND(G10="Alta",K10="Leve"),AND(G10="Alta",K10="Menor")),"Moderado",IF(OR(AND(G10="Muy Baja",K10="Mayor"),AND(G10="Baja",K10="Mayor"),AND(G10="Media",K10="Mayor"),AND(G10="Alta",K10="Moderado"),AND(G10="Alta",K10="Mayor"),AND(G10="Muy Alta",K10="Leve"),AND(G10="Muy Alta",K10="Menor"),AND(G10="Muy Alta",K10="Moderado"),AND(G10="Muy Alta",K10="Mayor")),"Alto",IF(OR(AND(G10="Muy Baja",K10="Catastrófico"),AND(G10="Baja",K10="Catastrófico"),AND(G10="Media",K10="Catastrófico"),AND(G10="Alta",K10="Catastrófico"),AND(G10="Muy Alta",K10="Catastrófico")),"Extremo",""))))</f>
        <v>Moderado</v>
      </c>
      <c r="N10" s="312">
        <v>1</v>
      </c>
      <c r="O10" s="3" t="s">
        <v>121</v>
      </c>
      <c r="P10" s="26" t="str">
        <f t="shared" ref="P10:P20" si="0">IF(OR(Q10="Preventivo",Q10="Detectivo"),"Probabilidad",IF(Q10="Correctivo","Impacto",""))</f>
        <v>Probabilidad</v>
      </c>
      <c r="Q10" s="122" t="s">
        <v>6</v>
      </c>
      <c r="R10" s="122" t="s">
        <v>215</v>
      </c>
      <c r="S10" s="28" t="str">
        <f>IF(AND(Q10="Preventivo",R10="Automático"),"50%",IF(AND(Q10="Preventivo",R10="Manual"),"40%",IF(AND(Q10="Detectivo",R10="Automático"),"40%",IF(AND(Q10="Detectivo",R10="Manual"),"30%",IF(AND(Q10="Correctivo",R10="Automático"),"35%",IF(AND(Q10="Correctivo",R10="Manual"),"25%",""))))))</f>
        <v>40%</v>
      </c>
      <c r="T10" s="122" t="s">
        <v>216</v>
      </c>
      <c r="U10" s="122" t="s">
        <v>217</v>
      </c>
      <c r="V10" s="122" t="s">
        <v>218</v>
      </c>
      <c r="W10" s="3" t="s">
        <v>261</v>
      </c>
      <c r="X10" s="32">
        <f>IFERROR(IF(P10="Probabilidad",(H10-(+H10*S10)),IF(P10="Impacto",H10,"")),"")</f>
        <v>0.12</v>
      </c>
      <c r="Y10" s="33" t="str">
        <f>IFERROR(IF(X10="","",IF(X10&lt;=0.2,"Muy Baja",IF(X10&lt;=0.4,"Baja",IF(X10&lt;=0.6,"Media",IF(X10&lt;=0.8,"Alta","Muy Alta"))))),"")</f>
        <v>Muy Baja</v>
      </c>
      <c r="Z10" s="28">
        <f>+X10</f>
        <v>0.12</v>
      </c>
      <c r="AA10" s="34" t="str">
        <f>IFERROR(IF(AB10="","",IF(AB10&lt;=0.2,"Leve",IF(AB10&lt;=0.4,"Menor",IF(AB10&lt;=0.6,"Moderado",IF(AB10&lt;=0.8,"Mayor","Catastrófico"))))),"")</f>
        <v>Moderado</v>
      </c>
      <c r="AB10" s="28">
        <f>IFERROR(IF(P10="Impacto",(L10-(+L10*S10)),IF(P10="Probabilidad",L10,"")),"")</f>
        <v>0.6</v>
      </c>
      <c r="AC10" s="35"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22" t="s">
        <v>17</v>
      </c>
      <c r="AE10" s="119"/>
      <c r="AF10" s="119"/>
      <c r="AG10" s="120"/>
      <c r="AH10" s="120"/>
      <c r="AI10" s="119"/>
      <c r="AJ10" s="123"/>
      <c r="AK10" s="437" t="s">
        <v>490</v>
      </c>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row>
    <row r="11" spans="1:68" ht="165.75" customHeight="1" x14ac:dyDescent="0.2">
      <c r="A11" s="529"/>
      <c r="B11" s="346"/>
      <c r="C11" s="346"/>
      <c r="D11" s="348"/>
      <c r="E11" s="346"/>
      <c r="F11" s="507"/>
      <c r="G11" s="325"/>
      <c r="H11" s="344"/>
      <c r="I11" s="354"/>
      <c r="J11" s="340"/>
      <c r="K11" s="355"/>
      <c r="L11" s="344"/>
      <c r="M11" s="335"/>
      <c r="N11" s="313">
        <v>2</v>
      </c>
      <c r="O11" s="136" t="s">
        <v>122</v>
      </c>
      <c r="P11" s="38" t="str">
        <f t="shared" si="0"/>
        <v>Probabilidad</v>
      </c>
      <c r="Q11" s="137" t="s">
        <v>6</v>
      </c>
      <c r="R11" s="137" t="s">
        <v>215</v>
      </c>
      <c r="S11" s="40" t="str">
        <f t="shared" ref="S11" si="1">IF(AND(Q11="Preventivo",R11="Automático"),"50%",IF(AND(Q11="Preventivo",R11="Manual"),"40%",IF(AND(Q11="Detectivo",R11="Automático"),"40%",IF(AND(Q11="Detectivo",R11="Manual"),"30%",IF(AND(Q11="Correctivo",R11="Automático"),"35%",IF(AND(Q11="Correctivo",R11="Manual"),"25%",""))))))</f>
        <v>40%</v>
      </c>
      <c r="T11" s="137" t="s">
        <v>216</v>
      </c>
      <c r="U11" s="137" t="s">
        <v>217</v>
      </c>
      <c r="V11" s="137" t="s">
        <v>218</v>
      </c>
      <c r="W11" s="3" t="s">
        <v>261</v>
      </c>
      <c r="X11" s="138">
        <f>IFERROR(IF(AND(P10="Probabilidad",P11="Probabilidad"),(Z10-(+Z10*S11)),IF(P11="Probabilidad",(H10-(+H10*S11)),IF(P11="Impacto",Z10,""))),"")</f>
        <v>7.1999999999999995E-2</v>
      </c>
      <c r="Y11" s="44" t="str">
        <f t="shared" ref="Y11:Y17" si="2">IFERROR(IF(X11="","",IF(X11&lt;=0.2,"Muy Baja",IF(X11&lt;=0.4,"Baja",IF(X11&lt;=0.6,"Media",IF(X11&lt;=0.8,"Alta","Muy Alta"))))),"")</f>
        <v>Muy Baja</v>
      </c>
      <c r="Z11" s="45">
        <f t="shared" ref="Z11" si="3">+X11</f>
        <v>7.1999999999999995E-2</v>
      </c>
      <c r="AA11" s="46" t="str">
        <f>IFERROR(IF(AB11="","",IF(AB11&lt;=0.2,"Leve",IF(AB11&lt;=0.4,"Menor",IF(AB11&lt;=0.6,"Moderado",IF(AB11&lt;=0.8,"Mayor","Catastrófico"))))),"")</f>
        <v>Moderado</v>
      </c>
      <c r="AB11" s="47">
        <f>IFERROR(IF(AND(P10="Impacto",P11="Impacto"),(AB10-(+AB10*S11)),IF(P11="Impacto",($L$10-(+$L$10*S11)),IF(P11="Probabilidad",AB10,""))),"")</f>
        <v>0.6</v>
      </c>
      <c r="AC11" s="48" t="str">
        <f t="shared" ref="AC1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22" t="s">
        <v>17</v>
      </c>
      <c r="AE11" s="129"/>
      <c r="AF11" s="127"/>
      <c r="AG11" s="120"/>
      <c r="AH11" s="131"/>
      <c r="AI11" s="49"/>
      <c r="AJ11" s="127"/>
      <c r="AK11" s="43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row>
    <row r="12" spans="1:68" ht="255.75" customHeight="1" x14ac:dyDescent="0.2">
      <c r="A12" s="528">
        <v>2</v>
      </c>
      <c r="B12" s="345" t="s">
        <v>358</v>
      </c>
      <c r="C12" s="345" t="s">
        <v>485</v>
      </c>
      <c r="D12" s="347" t="s">
        <v>486</v>
      </c>
      <c r="E12" s="345" t="s">
        <v>362</v>
      </c>
      <c r="F12" s="530">
        <v>12</v>
      </c>
      <c r="G12" s="342" t="str">
        <f>IF(F12&lt;=0,"",IF(F12&lt;=2,"Muy Baja",IF(F12&lt;=24,"Baja",IF(F12&lt;=500,"Media",IF(F12&lt;=5000,"Alta","Muy Alta")))))</f>
        <v>Baja</v>
      </c>
      <c r="H12" s="343">
        <f>IF(G12="","",IF(G12="Muy Baja",0.2,IF(G12="Baja",0.4,IF(G12="Media",0.6,IF(G12="Alta",0.8,IF(G12="Muy Alta",1,))))))</f>
        <v>0.4</v>
      </c>
      <c r="I12" s="338" t="s">
        <v>262</v>
      </c>
      <c r="J12" s="340" t="str">
        <f>IF(NOT(ISERROR(MATCH(I12,'[25]Tabla Impacto'!$B$221:$B$223,0))),'[25]Tabla Impacto'!$F$223&amp;"Por favor no seleccionar los criterios de impacto(Afectación Económica o presupuestal y Pérdida Reputacional)",I12)</f>
        <v xml:space="preserve">     El riesgo afecta la imagen de alguna área de la organización</v>
      </c>
      <c r="K12" s="341" t="str">
        <f>IF(OR(J12='[25]Tabla Impacto'!$C$11,J12='[25]Tabla Impacto'!$D$11),"Leve",IF(OR(J12='[25]Tabla Impacto'!$C$12,J12='[25]Tabla Impacto'!$D$12),"Menor",IF(OR(J12='[25]Tabla Impacto'!$C$13,J12='[25]Tabla Impacto'!$D$13),"Moderado",IF(OR(J12='[25]Tabla Impacto'!$C$14,J12='[25]Tabla Impacto'!$D$14),"Mayor",IF(OR(J12='[25]Tabla Impacto'!$C$15,J12='[25]Tabla Impacto'!$D$15),"Catastrófico","")))))</f>
        <v>Leve</v>
      </c>
      <c r="L12" s="343">
        <f>IF(K12="","",IF(K12="Leve",0.2,IF(K12="Menor",0.4,IF(K12="Moderado",0.6,IF(K12="Mayor",0.8,IF(K12="Catastrófico",1,))))))</f>
        <v>0.2</v>
      </c>
      <c r="M12" s="334" t="str">
        <f>IF(OR(AND(G12="Muy Baja",K12="Leve"),AND(G12="Muy Baja",K12="Menor"),AND(G12="Baja",K12="Leve")),"Bajo",IF(OR(AND(G12="Muy baja",K12="Moderado"),AND(G12="Baja",K12="Menor"),AND(G12="Baja",K12="Moderado"),AND(G12="Media",K12="Leve"),AND(G12="Media",K12="Menor"),AND(G12="Media",K12="Moderado"),AND(G12="Alta",K12="Leve"),AND(G12="Alta",K12="Menor")),"Moderado",IF(OR(AND(G12="Muy Baja",K12="Mayor"),AND(G12="Baja",K12="Mayor"),AND(G12="Media",K12="Mayor"),AND(G12="Alta",K12="Moderado"),AND(G12="Alta",K12="Mayor"),AND(G12="Muy Alta",K12="Leve"),AND(G12="Muy Alta",K12="Menor"),AND(G12="Muy Alta",K12="Moderado"),AND(G12="Muy Alta",K12="Mayor")),"Alto",IF(OR(AND(G12="Muy Baja",K12="Catastrófico"),AND(G12="Baja",K12="Catastrófico"),AND(G12="Media",K12="Catastrófico"),AND(G12="Alta",K12="Catastrófico"),AND(G12="Muy Alta",K12="Catastrófico")),"Extremo",""))))</f>
        <v>Bajo</v>
      </c>
      <c r="N12" s="313">
        <v>3</v>
      </c>
      <c r="O12" s="50" t="s">
        <v>487</v>
      </c>
      <c r="P12" s="38" t="str">
        <f t="shared" si="0"/>
        <v>Probabilidad</v>
      </c>
      <c r="Q12" s="126" t="s">
        <v>6</v>
      </c>
      <c r="R12" s="126" t="s">
        <v>215</v>
      </c>
      <c r="S12" s="40" t="str">
        <f>IF(AND(Q12="Preventivo",R12="Automático"),"50%",IF(AND(Q12="Preventivo",R12="Manual"),"40%",IF(AND(Q12="Detectivo",R12="Automático"),"40%",IF(AND(Q12="Detectivo",R12="Manual"),"30%",IF(AND(Q12="Correctivo",R12="Automático"),"35%",IF(AND(Q12="Correctivo",R12="Manual"),"25%",""))))))</f>
        <v>40%</v>
      </c>
      <c r="T12" s="126" t="s">
        <v>216</v>
      </c>
      <c r="U12" s="126" t="s">
        <v>217</v>
      </c>
      <c r="V12" s="126" t="s">
        <v>218</v>
      </c>
      <c r="W12" s="52" t="s">
        <v>263</v>
      </c>
      <c r="X12" s="32">
        <f>IFERROR(IF(P12="Probabilidad",(H12-(+H12*S12)),IF(P12="Impacto",H12,"")),"")</f>
        <v>0.24</v>
      </c>
      <c r="Y12" s="44" t="str">
        <f>IFERROR(IF(X12="","",IF(X12&lt;=0.2,"Muy Baja",IF(X12&lt;=0.4,"Baja",IF(X12&lt;=0.6,"Media",IF(X12&lt;=0.8,"Alta","Muy Alta"))))),"")</f>
        <v>Baja</v>
      </c>
      <c r="Z12" s="45">
        <f>+X12</f>
        <v>0.24</v>
      </c>
      <c r="AA12" s="46" t="str">
        <f>IFERROR(IF(AB12="","",IF(AB12&lt;=0.2,"Leve",IF(AB12&lt;=0.4,"Menor",IF(AB12&lt;=0.6,"Moderado",IF(AB12&lt;=0.8,"Mayor","Catastrófico"))))),"")</f>
        <v>Leve</v>
      </c>
      <c r="AB12" s="45">
        <f>IFERROR(IF(P12="Impacto",(L12-(+L12*S12)),IF(P12="Probabilidad",L12,"")),"")</f>
        <v>0.2</v>
      </c>
      <c r="AC12" s="4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26" t="s">
        <v>17</v>
      </c>
      <c r="AE12" s="129"/>
      <c r="AF12" s="127"/>
      <c r="AG12" s="131"/>
      <c r="AH12" s="131"/>
      <c r="AI12" s="129"/>
      <c r="AJ12" s="127"/>
      <c r="AK12" s="43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row>
    <row r="13" spans="1:68" ht="171" customHeight="1" x14ac:dyDescent="0.2">
      <c r="A13" s="529"/>
      <c r="B13" s="346"/>
      <c r="C13" s="346"/>
      <c r="D13" s="348"/>
      <c r="E13" s="346"/>
      <c r="F13" s="507"/>
      <c r="G13" s="342"/>
      <c r="H13" s="344"/>
      <c r="I13" s="339"/>
      <c r="J13" s="340"/>
      <c r="K13" s="342"/>
      <c r="L13" s="344"/>
      <c r="M13" s="335"/>
      <c r="N13" s="313">
        <v>4</v>
      </c>
      <c r="O13" s="52" t="s">
        <v>488</v>
      </c>
      <c r="P13" s="38" t="str">
        <f t="shared" si="0"/>
        <v>Probabilidad</v>
      </c>
      <c r="Q13" s="126" t="s">
        <v>6</v>
      </c>
      <c r="R13" s="126" t="s">
        <v>215</v>
      </c>
      <c r="S13" s="40" t="str">
        <f t="shared" ref="S13:S14" si="5">IF(AND(Q13="Preventivo",R13="Automático"),"50%",IF(AND(Q13="Preventivo",R13="Manual"),"40%",IF(AND(Q13="Detectivo",R13="Automático"),"40%",IF(AND(Q13="Detectivo",R13="Manual"),"30%",IF(AND(Q13="Correctivo",R13="Automático"),"35%",IF(AND(Q13="Correctivo",R13="Manual"),"25%",""))))))</f>
        <v>40%</v>
      </c>
      <c r="T13" s="126" t="s">
        <v>216</v>
      </c>
      <c r="U13" s="126" t="s">
        <v>217</v>
      </c>
      <c r="V13" s="126" t="s">
        <v>218</v>
      </c>
      <c r="W13" s="52" t="s">
        <v>264</v>
      </c>
      <c r="X13" s="32">
        <f>IFERROR(IF(AND(P12="Probabilidad",P13="Probabilidad"),(Z12-(+Z12*S13)),IF(P13="Probabilidad",(H12-(+H12*S13)),IF(P13="Impacto",Z12,""))),"")</f>
        <v>0.14399999999999999</v>
      </c>
      <c r="Y13" s="44" t="str">
        <f t="shared" si="2"/>
        <v>Muy Baja</v>
      </c>
      <c r="Z13" s="45">
        <f t="shared" ref="Z13:Z14" si="6">+X13</f>
        <v>0.14399999999999999</v>
      </c>
      <c r="AA13" s="46" t="str">
        <f t="shared" ref="AA13:AA17" si="7">IFERROR(IF(AB13="","",IF(AB13&lt;=0.2,"Leve",IF(AB13&lt;=0.4,"Menor",IF(AB13&lt;=0.6,"Moderado",IF(AB13&lt;=0.8,"Mayor","Catastrófico"))))),"")</f>
        <v>Leve</v>
      </c>
      <c r="AB13" s="47">
        <f>IFERROR(IF(AND(P12="Impacto",P13="Impacto"),(AB12-(+AB12*S13)),IF(P13="Impacto",($L$12-(+$L$12*S13)),IF(P13="Probabilidad",AB12,""))),"")</f>
        <v>0.2</v>
      </c>
      <c r="AC13" s="48" t="str">
        <f t="shared" ref="AC13:AC14" si="8">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122" t="s">
        <v>17</v>
      </c>
      <c r="AE13" s="129"/>
      <c r="AF13" s="127"/>
      <c r="AG13" s="120"/>
      <c r="AH13" s="131"/>
      <c r="AI13" s="49"/>
      <c r="AJ13" s="127"/>
      <c r="AK13" s="43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row>
    <row r="14" spans="1:68" ht="187.5" customHeight="1" x14ac:dyDescent="0.2">
      <c r="A14" s="529"/>
      <c r="B14" s="346"/>
      <c r="C14" s="346"/>
      <c r="D14" s="348"/>
      <c r="E14" s="346"/>
      <c r="F14" s="507"/>
      <c r="G14" s="342"/>
      <c r="H14" s="344"/>
      <c r="I14" s="339"/>
      <c r="J14" s="531"/>
      <c r="K14" s="342"/>
      <c r="L14" s="344"/>
      <c r="M14" s="335"/>
      <c r="N14" s="314">
        <v>5</v>
      </c>
      <c r="O14" s="52" t="s">
        <v>489</v>
      </c>
      <c r="P14" s="38" t="str">
        <f t="shared" si="0"/>
        <v>Probabilidad</v>
      </c>
      <c r="Q14" s="126" t="s">
        <v>6</v>
      </c>
      <c r="R14" s="126" t="s">
        <v>215</v>
      </c>
      <c r="S14" s="40" t="str">
        <f t="shared" si="5"/>
        <v>40%</v>
      </c>
      <c r="T14" s="126" t="s">
        <v>216</v>
      </c>
      <c r="U14" s="126" t="s">
        <v>217</v>
      </c>
      <c r="V14" s="126" t="s">
        <v>218</v>
      </c>
      <c r="W14" s="52" t="s">
        <v>265</v>
      </c>
      <c r="X14" s="32">
        <f>IFERROR(IF(AND(P13="Probabilidad",P14="Probabilidad"),(Z13-(+Z13*S14)),IF(AND(P13="Impacto",P14="Probabilidad"),(Z12-(+Z12*S14)),IF(P14="Impacto",Z13,""))),"")</f>
        <v>8.6399999999999991E-2</v>
      </c>
      <c r="Y14" s="44" t="str">
        <f t="shared" si="2"/>
        <v>Muy Baja</v>
      </c>
      <c r="Z14" s="45">
        <f t="shared" si="6"/>
        <v>8.6399999999999991E-2</v>
      </c>
      <c r="AA14" s="46" t="str">
        <f t="shared" si="7"/>
        <v>Leve</v>
      </c>
      <c r="AB14" s="47">
        <f>IFERROR(IF(AND(P13="Impacto",P14="Impacto"),(AB13-(+AB13*S14)),IF(AND(P13="Probabilidad",P14="Impacto"),(AB12-(+AB12*S14)),IF(P14="Probabilidad",AB13,""))),"")</f>
        <v>0.2</v>
      </c>
      <c r="AC14" s="48" t="str">
        <f t="shared" si="8"/>
        <v>Bajo</v>
      </c>
      <c r="AD14" s="122" t="s">
        <v>17</v>
      </c>
      <c r="AE14" s="129"/>
      <c r="AF14" s="127"/>
      <c r="AG14" s="120"/>
      <c r="AH14" s="131"/>
      <c r="AI14" s="49"/>
      <c r="AJ14" s="127"/>
      <c r="AK14" s="439"/>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row>
    <row r="15" spans="1:68" x14ac:dyDescent="0.2">
      <c r="A15" s="533">
        <v>3</v>
      </c>
      <c r="B15" s="458"/>
      <c r="C15" s="458"/>
      <c r="D15" s="534"/>
      <c r="E15" s="458"/>
      <c r="F15" s="532"/>
      <c r="G15" s="450" t="str">
        <f>IF(F15&lt;=0,"",IF(F15&lt;=2,"Muy Baja",IF(F15&lt;=24,"Baja",IF(F15&lt;=500,"Media",IF(F15&lt;=5000,"Alta","Muy Alta")))))</f>
        <v/>
      </c>
      <c r="H15" s="340" t="str">
        <f>IF(G15="","",IF(G15="Muy Baja",0.2,IF(G15="Baja",0.4,IF(G15="Media",0.6,IF(G15="Alta",0.8,IF(G15="Muy Alta",1,))))))</f>
        <v/>
      </c>
      <c r="I15" s="449"/>
      <c r="J15" s="340">
        <f>IF(NOT(ISERROR(MATCH(I15,'[25]Tabla Impacto'!$B$221:$B$223,0))),'[25]Tabla Impacto'!$F$223&amp;"Por favor no seleccionar los criterios de impacto(Afectación Económica o presupuestal y Pérdida Reputacional)",I15)</f>
        <v>0</v>
      </c>
      <c r="K15" s="450" t="str">
        <f>IF(OR(J15='[25]Tabla Impacto'!$C$11,J15='[25]Tabla Impacto'!$D$11),"Leve",IF(OR(J15='[25]Tabla Impacto'!$C$12,J15='[25]Tabla Impacto'!$D$12),"Menor",IF(OR(J15='[25]Tabla Impacto'!$C$13,J15='[25]Tabla Impacto'!$D$13),"Moderado",IF(OR(J15='[25]Tabla Impacto'!$C$14,J15='[25]Tabla Impacto'!$D$14),"Mayor",IF(OR(J15='[25]Tabla Impacto'!$C$15,J15='[25]Tabla Impacto'!$D$15),"Catastrófico","")))))</f>
        <v/>
      </c>
      <c r="L15" s="340" t="str">
        <f>IF(K15="","",IF(K15="Leve",0.2,IF(K15="Menor",0.4,IF(K15="Moderado",0.6,IF(K15="Mayor",0.8,IF(K15="Catastrófico",1,))))))</f>
        <v/>
      </c>
      <c r="M15" s="443" t="str">
        <f>IF(OR(AND(G15="Muy Baja",K15="Leve"),AND(G15="Muy Baja",K15="Menor"),AND(G15="Baja",K15="Leve")),"Bajo",IF(OR(AND(G15="Muy baja",K15="Moderado"),AND(G15="Baja",K15="Menor"),AND(G15="Baja",K15="Moderado"),AND(G15="Media",K15="Leve"),AND(G15="Media",K15="Menor"),AND(G15="Media",K15="Moderado"),AND(G15="Alta",K15="Leve"),AND(G15="Alta",K15="Menor")),"Moderado",IF(OR(AND(G15="Muy Baja",K15="Mayor"),AND(G15="Baja",K15="Mayor"),AND(G15="Media",K15="Mayor"),AND(G15="Alta",K15="Moderado"),AND(G15="Alta",K15="Mayor"),AND(G15="Muy Alta",K15="Leve"),AND(G15="Muy Alta",K15="Menor"),AND(G15="Muy Alta",K15="Moderado"),AND(G15="Muy Alta",K15="Mayor")),"Alto",IF(OR(AND(G15="Muy Baja",K15="Catastrófico"),AND(G15="Baja",K15="Catastrófico"),AND(G15="Media",K15="Catastrófico"),AND(G15="Alta",K15="Catastrófico"),AND(G15="Muy Alta",K15="Catastrófico")),"Extremo",""))))</f>
        <v/>
      </c>
      <c r="N15" s="139">
        <v>1</v>
      </c>
      <c r="O15" s="140"/>
      <c r="P15" s="141" t="str">
        <f t="shared" si="0"/>
        <v/>
      </c>
      <c r="Q15" s="39"/>
      <c r="R15" s="39"/>
      <c r="S15" s="40" t="str">
        <f>IF(AND(Q15="Preventivo",R15="Automático"),"50%",IF(AND(Q15="Preventivo",R15="Manual"),"40%",IF(AND(Q15="Detectivo",R15="Automático"),"40%",IF(AND(Q15="Detectivo",R15="Manual"),"30%",IF(AND(Q15="Correctivo",R15="Automático"),"35%",IF(AND(Q15="Correctivo",R15="Manual"),"25%",""))))))</f>
        <v/>
      </c>
      <c r="T15" s="41"/>
      <c r="U15" s="42"/>
      <c r="V15" s="43"/>
      <c r="W15" s="3"/>
      <c r="X15" s="32" t="str">
        <f>IFERROR(IF(P15="Probabilidad",(H15-(+H15*S15)),IF(P15="Impacto",H15,"")),"")</f>
        <v/>
      </c>
      <c r="Y15" s="44" t="str">
        <f>IFERROR(IF(X15="","",IF(X15&lt;=0.2,"Muy Baja",IF(X15&lt;=0.4,"Baja",IF(X15&lt;=0.6,"Media",IF(X15&lt;=0.8,"Alta","Muy Alta"))))),"")</f>
        <v/>
      </c>
      <c r="Z15" s="45" t="str">
        <f>+X15</f>
        <v/>
      </c>
      <c r="AA15" s="46" t="str">
        <f>IFERROR(IF(AB15="","",IF(AB15&lt;=0.2,"Leve",IF(AB15&lt;=0.4,"Menor",IF(AB15&lt;=0.6,"Moderado",IF(AB15&lt;=0.8,"Mayor","Catastrófico"))))),"")</f>
        <v/>
      </c>
      <c r="AB15" s="45" t="str">
        <f>IFERROR(IF(P15="Impacto",(L15-(+L15*S15)),IF(P15="Probabilidad",L15,"")),"")</f>
        <v/>
      </c>
      <c r="AC15" s="48"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26"/>
      <c r="AE15" s="129"/>
      <c r="AF15" s="127"/>
      <c r="AG15" s="131"/>
      <c r="AH15" s="131"/>
      <c r="AI15" s="129"/>
      <c r="AJ15" s="127"/>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row>
    <row r="16" spans="1:68" x14ac:dyDescent="0.2">
      <c r="A16" s="533"/>
      <c r="B16" s="458"/>
      <c r="C16" s="458"/>
      <c r="D16" s="534"/>
      <c r="E16" s="458"/>
      <c r="F16" s="532"/>
      <c r="G16" s="450"/>
      <c r="H16" s="340"/>
      <c r="I16" s="449"/>
      <c r="J16" s="340"/>
      <c r="K16" s="450"/>
      <c r="L16" s="340"/>
      <c r="M16" s="443"/>
      <c r="N16" s="139">
        <v>2</v>
      </c>
      <c r="O16" s="140"/>
      <c r="P16" s="141" t="str">
        <f t="shared" si="0"/>
        <v/>
      </c>
      <c r="Q16" s="39"/>
      <c r="R16" s="39"/>
      <c r="S16" s="40" t="str">
        <f t="shared" ref="S16:S17" si="9">IF(AND(Q16="Preventivo",R16="Automático"),"50%",IF(AND(Q16="Preventivo",R16="Manual"),"40%",IF(AND(Q16="Detectivo",R16="Automático"),"40%",IF(AND(Q16="Detectivo",R16="Manual"),"30%",IF(AND(Q16="Correctivo",R16="Automático"),"35%",IF(AND(Q16="Correctivo",R16="Manual"),"25%",""))))))</f>
        <v/>
      </c>
      <c r="T16" s="41"/>
      <c r="U16" s="42"/>
      <c r="V16" s="43"/>
      <c r="W16" s="3"/>
      <c r="X16" s="32" t="str">
        <f>IFERROR(IF(AND(P15="Probabilidad",P16="Probabilidad"),(Z15-(+Z15*S16)),IF(P16="Probabilidad",(H15-(+H15*S16)),IF(P16="Impacto",Z15,""))),"")</f>
        <v/>
      </c>
      <c r="Y16" s="44" t="str">
        <f t="shared" si="2"/>
        <v/>
      </c>
      <c r="Z16" s="45" t="str">
        <f t="shared" ref="Z16:Z17" si="10">+X16</f>
        <v/>
      </c>
      <c r="AA16" s="46" t="str">
        <f t="shared" si="7"/>
        <v/>
      </c>
      <c r="AB16" s="47" t="str">
        <f>IFERROR(IF(AND(P15="Impacto",P16="Impacto"),(AB12-(+AB12*S16)),IF(P16="Impacto",($L$15-(+$L$15*S16)),IF(P16="Probabilidad",AB12,""))),"")</f>
        <v/>
      </c>
      <c r="AC16" s="48" t="str">
        <f t="shared" ref="AC16:AC17" si="1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22"/>
      <c r="AE16" s="129"/>
      <c r="AF16" s="127"/>
      <c r="AG16" s="120"/>
      <c r="AH16" s="131"/>
      <c r="AI16" s="49"/>
      <c r="AJ16" s="127"/>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row>
    <row r="17" spans="1:68" x14ac:dyDescent="0.2">
      <c r="A17" s="533"/>
      <c r="B17" s="458"/>
      <c r="C17" s="458"/>
      <c r="D17" s="534"/>
      <c r="E17" s="458"/>
      <c r="F17" s="532"/>
      <c r="G17" s="450"/>
      <c r="H17" s="340"/>
      <c r="I17" s="449"/>
      <c r="J17" s="340"/>
      <c r="K17" s="450"/>
      <c r="L17" s="340"/>
      <c r="M17" s="443"/>
      <c r="N17" s="139">
        <v>3</v>
      </c>
      <c r="O17" s="140"/>
      <c r="P17" s="141" t="str">
        <f t="shared" si="0"/>
        <v/>
      </c>
      <c r="Q17" s="39"/>
      <c r="R17" s="39"/>
      <c r="S17" s="40" t="str">
        <f t="shared" si="9"/>
        <v/>
      </c>
      <c r="T17" s="41"/>
      <c r="U17" s="42"/>
      <c r="V17" s="43"/>
      <c r="W17" s="3"/>
      <c r="X17" s="32" t="str">
        <f>IFERROR(IF(AND(P16="Probabilidad",P17="Probabilidad"),(Z16-(+Z16*S17)),IF(AND(P16="Impacto",P17="Probabilidad"),(Z15-(+Z15*S17)),IF(P17="Impacto",Z16,""))),"")</f>
        <v/>
      </c>
      <c r="Y17" s="44" t="str">
        <f t="shared" si="2"/>
        <v/>
      </c>
      <c r="Z17" s="45" t="str">
        <f t="shared" si="10"/>
        <v/>
      </c>
      <c r="AA17" s="46" t="str">
        <f t="shared" si="7"/>
        <v/>
      </c>
      <c r="AB17" s="47" t="str">
        <f>IFERROR(IF(AND(P16="Impacto",P17="Impacto"),(AB16-(+AB16*S17)),IF(AND(P16="Probabilidad",P17="Impacto"),(AB15-(+AB15*S17)),IF(P17="Probabilidad",AB16,""))),"")</f>
        <v/>
      </c>
      <c r="AC17" s="48" t="str">
        <f t="shared" si="11"/>
        <v/>
      </c>
      <c r="AD17" s="122"/>
      <c r="AE17" s="129"/>
      <c r="AF17" s="127"/>
      <c r="AG17" s="120"/>
      <c r="AH17" s="131"/>
      <c r="AI17" s="49"/>
      <c r="AJ17" s="127"/>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row>
    <row r="18" spans="1:68" x14ac:dyDescent="0.2">
      <c r="A18" s="533">
        <v>4</v>
      </c>
      <c r="B18" s="458"/>
      <c r="C18" s="458"/>
      <c r="D18" s="534"/>
      <c r="E18" s="458"/>
      <c r="F18" s="532"/>
      <c r="G18" s="450" t="str">
        <f>IF(F18&lt;=0,"",IF(F18&lt;=2,"Muy Baja",IF(F18&lt;=24,"Baja",IF(F18&lt;=500,"Media",IF(F18&lt;=5000,"Alta","Muy Alta")))))</f>
        <v/>
      </c>
      <c r="H18" s="340" t="str">
        <f>IF(G18="","",IF(G18="Muy Baja",0.2,IF(G18="Baja",0.4,IF(G18="Media",0.6,IF(G18="Alta",0.8,IF(G18="Muy Alta",1,))))))</f>
        <v/>
      </c>
      <c r="I18" s="449"/>
      <c r="J18" s="340">
        <f>IF(NOT(ISERROR(MATCH(I18,'[25]Tabla Impacto'!$B$221:$B$223,0))),'[25]Tabla Impacto'!$F$223&amp;"Por favor no seleccionar los criterios de impacto(Afectación Económica o presupuestal y Pérdida Reputacional)",I18)</f>
        <v>0</v>
      </c>
      <c r="K18" s="450" t="str">
        <f>IF(OR(J18='[25]Tabla Impacto'!$C$11,J18='[25]Tabla Impacto'!$D$11),"Leve",IF(OR(J18='[25]Tabla Impacto'!$C$12,J18='[25]Tabla Impacto'!$D$12),"Menor",IF(OR(J18='[25]Tabla Impacto'!$C$13,J18='[25]Tabla Impacto'!$D$13),"Moderado",IF(OR(J18='[25]Tabla Impacto'!$C$14,J18='[25]Tabla Impacto'!$D$14),"Mayor",IF(OR(J18='[25]Tabla Impacto'!$C$15,J18='[25]Tabla Impacto'!$D$15),"Catastrófico","")))))</f>
        <v/>
      </c>
      <c r="L18" s="340" t="str">
        <f>IF(K18="","",IF(K18="Leve",0.2,IF(K18="Menor",0.4,IF(K18="Moderado",0.6,IF(K18="Mayor",0.8,IF(K18="Catastrófico",1,))))))</f>
        <v/>
      </c>
      <c r="M18" s="443" t="str">
        <f>IF(OR(AND(G18="Muy Baja",K18="Leve"),AND(G18="Muy Baja",K18="Menor"),AND(G18="Baja",K18="Leve")),"Bajo",IF(OR(AND(G18="Muy baja",K18="Moderado"),AND(G18="Baja",K18="Menor"),AND(G18="Baja",K18="Moderado"),AND(G18="Media",K18="Leve"),AND(G18="Media",K18="Menor"),AND(G18="Media",K18="Moderado"),AND(G18="Alta",K18="Leve"),AND(G18="Alta",K18="Menor")),"Moderado",IF(OR(AND(G18="Muy Baja",K18="Mayor"),AND(G18="Baja",K18="Mayor"),AND(G18="Media",K18="Mayor"),AND(G18="Alta",K18="Moderado"),AND(G18="Alta",K18="Mayor"),AND(G18="Muy Alta",K18="Leve"),AND(G18="Muy Alta",K18="Menor"),AND(G18="Muy Alta",K18="Moderado"),AND(G18="Muy Alta",K18="Mayor")),"Alto",IF(OR(AND(G18="Muy Baja",K18="Catastrófico"),AND(G18="Baja",K18="Catastrófico"),AND(G18="Media",K18="Catastrófico"),AND(G18="Alta",K18="Catastrófico"),AND(G18="Muy Alta",K18="Catastrófico")),"Extremo",""))))</f>
        <v/>
      </c>
      <c r="N18" s="139">
        <v>1</v>
      </c>
      <c r="O18" s="140"/>
      <c r="P18" s="141" t="str">
        <f t="shared" si="0"/>
        <v/>
      </c>
      <c r="Q18" s="39"/>
      <c r="R18" s="39"/>
      <c r="S18" s="40" t="str">
        <f>IF(AND(Q18="Preventivo",R18="Automático"),"50%",IF(AND(Q18="Preventivo",R18="Manual"),"40%",IF(AND(Q18="Detectivo",R18="Automático"),"40%",IF(AND(Q18="Detectivo",R18="Manual"),"30%",IF(AND(Q18="Correctivo",R18="Automático"),"35%",IF(AND(Q18="Correctivo",R18="Manual"),"25%",""))))))</f>
        <v/>
      </c>
      <c r="T18" s="41"/>
      <c r="U18" s="42"/>
      <c r="V18" s="43"/>
      <c r="W18" s="3"/>
      <c r="X18" s="32" t="str">
        <f>IFERROR(IF(P18="Probabilidad",(H18-(+H18*S18)),IF(P18="Impacto",H18,"")),"")</f>
        <v/>
      </c>
      <c r="Y18" s="44" t="str">
        <f>IFERROR(IF(X18="","",IF(X18&lt;=0.2,"Muy Baja",IF(X18&lt;=0.4,"Baja",IF(X18&lt;=0.6,"Media",IF(X18&lt;=0.8,"Alta","Muy Alta"))))),"")</f>
        <v/>
      </c>
      <c r="Z18" s="45" t="str">
        <f>+X18</f>
        <v/>
      </c>
      <c r="AA18" s="46" t="str">
        <f>IFERROR(IF(AB18="","",IF(AB18&lt;=0.2,"Leve",IF(AB18&lt;=0.4,"Menor",IF(AB18&lt;=0.6,"Moderado",IF(AB18&lt;=0.8,"Mayor","Catastrófico"))))),"")</f>
        <v/>
      </c>
      <c r="AB18" s="45" t="str">
        <f>IFERROR(IF(P18="Impacto",(L18-(+L18*S18)),IF(P18="Probabilidad",L18,"")),"")</f>
        <v/>
      </c>
      <c r="AC18" s="48"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26"/>
      <c r="AE18" s="129"/>
      <c r="AF18" s="127"/>
      <c r="AG18" s="131"/>
      <c r="AH18" s="131"/>
      <c r="AI18" s="129"/>
      <c r="AJ18" s="127"/>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row>
    <row r="19" spans="1:68" x14ac:dyDescent="0.2">
      <c r="A19" s="533"/>
      <c r="B19" s="458"/>
      <c r="C19" s="458"/>
      <c r="D19" s="534"/>
      <c r="E19" s="458"/>
      <c r="F19" s="532"/>
      <c r="G19" s="450"/>
      <c r="H19" s="340"/>
      <c r="I19" s="449"/>
      <c r="J19" s="340"/>
      <c r="K19" s="450"/>
      <c r="L19" s="340"/>
      <c r="M19" s="443"/>
      <c r="N19" s="139">
        <v>2</v>
      </c>
      <c r="O19" s="140"/>
      <c r="P19" s="141" t="str">
        <f t="shared" si="0"/>
        <v/>
      </c>
      <c r="Q19" s="39"/>
      <c r="R19" s="39"/>
      <c r="S19" s="40" t="str">
        <f t="shared" ref="S19:S20" si="12">IF(AND(Q19="Preventivo",R19="Automático"),"50%",IF(AND(Q19="Preventivo",R19="Manual"),"40%",IF(AND(Q19="Detectivo",R19="Automático"),"40%",IF(AND(Q19="Detectivo",R19="Manual"),"30%",IF(AND(Q19="Correctivo",R19="Automático"),"35%",IF(AND(Q19="Correctivo",R19="Manual"),"25%",""))))))</f>
        <v/>
      </c>
      <c r="T19" s="41"/>
      <c r="U19" s="42"/>
      <c r="V19" s="43"/>
      <c r="W19" s="3"/>
      <c r="X19" s="32" t="str">
        <f>IFERROR(IF(AND(P18="Probabilidad",P19="Probabilidad"),(Z18-(+Z18*S19)),IF(P19="Probabilidad",(H18-(+H18*S19)),IF(P19="Impacto",Z18,""))),"")</f>
        <v/>
      </c>
      <c r="Y19" s="44" t="str">
        <f t="shared" ref="Y19:Y20" si="13">IFERROR(IF(X19="","",IF(X19&lt;=0.2,"Muy Baja",IF(X19&lt;=0.4,"Baja",IF(X19&lt;=0.6,"Media",IF(X19&lt;=0.8,"Alta","Muy Alta"))))),"")</f>
        <v/>
      </c>
      <c r="Z19" s="45" t="str">
        <f t="shared" ref="Z19:Z20" si="14">+X19</f>
        <v/>
      </c>
      <c r="AA19" s="46" t="str">
        <f t="shared" ref="AA19:AA20" si="15">IFERROR(IF(AB19="","",IF(AB19&lt;=0.2,"Leve",IF(AB19&lt;=0.4,"Menor",IF(AB19&lt;=0.6,"Moderado",IF(AB19&lt;=0.8,"Mayor","Catastrófico"))))),"")</f>
        <v/>
      </c>
      <c r="AB19" s="47" t="str">
        <f>IFERROR(IF(AND(P18="Impacto",P19="Impacto"),(AB15-(+AB15*S19)),IF(P19="Impacto",($L$15-(+$L$15*S19)),IF(P19="Probabilidad",AB15,""))),"")</f>
        <v/>
      </c>
      <c r="AC19" s="48" t="str">
        <f t="shared" ref="AC19:AC20" si="16">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22"/>
      <c r="AE19" s="129"/>
      <c r="AF19" s="127"/>
      <c r="AG19" s="120"/>
      <c r="AH19" s="131"/>
      <c r="AI19" s="49"/>
      <c r="AJ19" s="127"/>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row>
    <row r="20" spans="1:68" x14ac:dyDescent="0.2">
      <c r="A20" s="533"/>
      <c r="B20" s="458"/>
      <c r="C20" s="458"/>
      <c r="D20" s="534"/>
      <c r="E20" s="458"/>
      <c r="F20" s="532"/>
      <c r="G20" s="450"/>
      <c r="H20" s="340"/>
      <c r="I20" s="449"/>
      <c r="J20" s="340"/>
      <c r="K20" s="450"/>
      <c r="L20" s="340"/>
      <c r="M20" s="443"/>
      <c r="N20" s="139">
        <v>3</v>
      </c>
      <c r="O20" s="140"/>
      <c r="P20" s="141" t="str">
        <f t="shared" si="0"/>
        <v/>
      </c>
      <c r="Q20" s="39"/>
      <c r="R20" s="39"/>
      <c r="S20" s="40" t="str">
        <f t="shared" si="12"/>
        <v/>
      </c>
      <c r="T20" s="41"/>
      <c r="U20" s="42"/>
      <c r="V20" s="43"/>
      <c r="W20" s="3"/>
      <c r="X20" s="32" t="str">
        <f>IFERROR(IF(AND(P19="Probabilidad",P20="Probabilidad"),(Z19-(+Z19*S20)),IF(AND(P19="Impacto",P20="Probabilidad"),(Z18-(+Z18*S20)),IF(P20="Impacto",Z19,""))),"")</f>
        <v/>
      </c>
      <c r="Y20" s="44" t="str">
        <f t="shared" si="13"/>
        <v/>
      </c>
      <c r="Z20" s="45" t="str">
        <f t="shared" si="14"/>
        <v/>
      </c>
      <c r="AA20" s="46" t="str">
        <f t="shared" si="15"/>
        <v/>
      </c>
      <c r="AB20" s="47" t="str">
        <f>IFERROR(IF(AND(P19="Impacto",P20="Impacto"),(AB19-(+AB19*S20)),IF(AND(P19="Probabilidad",P20="Impacto"),(AB18-(+AB18*S20)),IF(P20="Probabilidad",AB19,""))),"")</f>
        <v/>
      </c>
      <c r="AC20" s="48" t="str">
        <f t="shared" si="16"/>
        <v/>
      </c>
      <c r="AD20" s="122"/>
      <c r="AE20" s="129"/>
      <c r="AF20" s="127"/>
      <c r="AG20" s="120"/>
      <c r="AH20" s="131"/>
      <c r="AI20" s="49"/>
      <c r="AJ20" s="127"/>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row>
  </sheetData>
  <mergeCells count="100">
    <mergeCell ref="K18:K20"/>
    <mergeCell ref="L18:L20"/>
    <mergeCell ref="M18:M20"/>
    <mergeCell ref="AK8:AK9"/>
    <mergeCell ref="AK10:AK14"/>
    <mergeCell ref="K12:K14"/>
    <mergeCell ref="L12:L14"/>
    <mergeCell ref="M12:M14"/>
    <mergeCell ref="K15:K17"/>
    <mergeCell ref="L15:L17"/>
    <mergeCell ref="M15:M17"/>
    <mergeCell ref="AH8:AH9"/>
    <mergeCell ref="AI8:AI9"/>
    <mergeCell ref="AJ8:AJ9"/>
    <mergeCell ref="K10:K11"/>
    <mergeCell ref="L10:L11"/>
    <mergeCell ref="F18:F20"/>
    <mergeCell ref="G18:G20"/>
    <mergeCell ref="H18:H20"/>
    <mergeCell ref="I18:I20"/>
    <mergeCell ref="J18:J20"/>
    <mergeCell ref="A18:A20"/>
    <mergeCell ref="B18:B20"/>
    <mergeCell ref="C18:C20"/>
    <mergeCell ref="D18:D20"/>
    <mergeCell ref="E18:E20"/>
    <mergeCell ref="A15:A17"/>
    <mergeCell ref="B15:B17"/>
    <mergeCell ref="C15:C17"/>
    <mergeCell ref="D15:D17"/>
    <mergeCell ref="E15:E17"/>
    <mergeCell ref="F15:F17"/>
    <mergeCell ref="G15:G17"/>
    <mergeCell ref="H15:H17"/>
    <mergeCell ref="I15:I17"/>
    <mergeCell ref="J15:J17"/>
    <mergeCell ref="F12:F14"/>
    <mergeCell ref="G12:G14"/>
    <mergeCell ref="H12:H14"/>
    <mergeCell ref="I12:I14"/>
    <mergeCell ref="J12:J14"/>
    <mergeCell ref="A10:A11"/>
    <mergeCell ref="B10:B11"/>
    <mergeCell ref="C10:C11"/>
    <mergeCell ref="D10:D11"/>
    <mergeCell ref="E10:E11"/>
    <mergeCell ref="F10:F11"/>
    <mergeCell ref="G10:G11"/>
    <mergeCell ref="H10:H11"/>
    <mergeCell ref="I10:I11"/>
    <mergeCell ref="J10:J11"/>
    <mergeCell ref="M10:M11"/>
    <mergeCell ref="AC8:AC9"/>
    <mergeCell ref="AD8:AD9"/>
    <mergeCell ref="AE8:AE9"/>
    <mergeCell ref="AF8:AF9"/>
    <mergeCell ref="AG8:AG9"/>
    <mergeCell ref="X8:X9"/>
    <mergeCell ref="Y8:Y9"/>
    <mergeCell ref="Z8:Z9"/>
    <mergeCell ref="AA8:AA9"/>
    <mergeCell ref="AB8:AB9"/>
    <mergeCell ref="X7:AD7"/>
    <mergeCell ref="AE7:AJ7"/>
    <mergeCell ref="A8:A9"/>
    <mergeCell ref="B8:B9"/>
    <mergeCell ref="C8:C9"/>
    <mergeCell ref="D8:D9"/>
    <mergeCell ref="E8:E9"/>
    <mergeCell ref="F8:F9"/>
    <mergeCell ref="G8:G9"/>
    <mergeCell ref="H8:H9"/>
    <mergeCell ref="I8:I9"/>
    <mergeCell ref="J8:J9"/>
    <mergeCell ref="K8:K9"/>
    <mergeCell ref="L8:L9"/>
    <mergeCell ref="M8:M9"/>
    <mergeCell ref="N8:N9"/>
    <mergeCell ref="AI1:AJ3"/>
    <mergeCell ref="A3:B3"/>
    <mergeCell ref="A4:B4"/>
    <mergeCell ref="C4:E4"/>
    <mergeCell ref="F4:AH5"/>
    <mergeCell ref="AI4:AJ4"/>
    <mergeCell ref="A5:B5"/>
    <mergeCell ref="C5:E5"/>
    <mergeCell ref="AI5:AJ5"/>
    <mergeCell ref="A1:B2"/>
    <mergeCell ref="C1:AH3"/>
    <mergeCell ref="A12:A14"/>
    <mergeCell ref="B12:B14"/>
    <mergeCell ref="C12:C14"/>
    <mergeCell ref="D12:D14"/>
    <mergeCell ref="E12:E14"/>
    <mergeCell ref="N7:W7"/>
    <mergeCell ref="O8:O9"/>
    <mergeCell ref="P8:P9"/>
    <mergeCell ref="Q8:W8"/>
    <mergeCell ref="A7:F7"/>
    <mergeCell ref="G7:M7"/>
  </mergeCells>
  <conditionalFormatting sqref="Y14">
    <cfRule type="cellIs" dxfId="211" priority="152" operator="equal">
      <formula>"Muy Alta"</formula>
    </cfRule>
    <cfRule type="cellIs" dxfId="210" priority="153" operator="equal">
      <formula>"Alta"</formula>
    </cfRule>
    <cfRule type="cellIs" dxfId="209" priority="154" operator="equal">
      <formula>"Media"</formula>
    </cfRule>
    <cfRule type="cellIs" dxfId="208" priority="155" operator="equal">
      <formula>"Baja"</formula>
    </cfRule>
    <cfRule type="cellIs" dxfId="207" priority="156" operator="equal">
      <formula>"Muy Baja"</formula>
    </cfRule>
  </conditionalFormatting>
  <conditionalFormatting sqref="AA14">
    <cfRule type="cellIs" dxfId="206" priority="147" operator="equal">
      <formula>"Catastrófico"</formula>
    </cfRule>
    <cfRule type="cellIs" dxfId="205" priority="148" operator="equal">
      <formula>"Mayor"</formula>
    </cfRule>
    <cfRule type="cellIs" dxfId="204" priority="149" operator="equal">
      <formula>"Moderado"</formula>
    </cfRule>
    <cfRule type="cellIs" dxfId="203" priority="150" operator="equal">
      <formula>"Menor"</formula>
    </cfRule>
    <cfRule type="cellIs" dxfId="202" priority="151" operator="equal">
      <formula>"Leve"</formula>
    </cfRule>
  </conditionalFormatting>
  <conditionalFormatting sqref="AC14">
    <cfRule type="cellIs" dxfId="201" priority="143" operator="equal">
      <formula>"Extremo"</formula>
    </cfRule>
    <cfRule type="cellIs" dxfId="200" priority="144" operator="equal">
      <formula>"Alto"</formula>
    </cfRule>
    <cfRule type="cellIs" dxfId="199" priority="145" operator="equal">
      <formula>"Moderado"</formula>
    </cfRule>
    <cfRule type="cellIs" dxfId="198" priority="146" operator="equal">
      <formula>"Bajo"</formula>
    </cfRule>
  </conditionalFormatting>
  <conditionalFormatting sqref="Y11">
    <cfRule type="cellIs" dxfId="197" priority="81" operator="equal">
      <formula>"Muy Alta"</formula>
    </cfRule>
    <cfRule type="cellIs" dxfId="196" priority="82" operator="equal">
      <formula>"Alta"</formula>
    </cfRule>
    <cfRule type="cellIs" dxfId="195" priority="83" operator="equal">
      <formula>"Media"</formula>
    </cfRule>
    <cfRule type="cellIs" dxfId="194" priority="84" operator="equal">
      <formula>"Baja"</formula>
    </cfRule>
    <cfRule type="cellIs" dxfId="193" priority="85" operator="equal">
      <formula>"Muy Baja"</formula>
    </cfRule>
  </conditionalFormatting>
  <conditionalFormatting sqref="AA11">
    <cfRule type="cellIs" dxfId="192" priority="76" operator="equal">
      <formula>"Catastrófico"</formula>
    </cfRule>
    <cfRule type="cellIs" dxfId="191" priority="77" operator="equal">
      <formula>"Mayor"</formula>
    </cfRule>
    <cfRule type="cellIs" dxfId="190" priority="78" operator="equal">
      <formula>"Moderado"</formula>
    </cfRule>
    <cfRule type="cellIs" dxfId="189" priority="79" operator="equal">
      <formula>"Menor"</formula>
    </cfRule>
    <cfRule type="cellIs" dxfId="188" priority="80" operator="equal">
      <formula>"Leve"</formula>
    </cfRule>
  </conditionalFormatting>
  <conditionalFormatting sqref="AC11">
    <cfRule type="cellIs" dxfId="187" priority="72" operator="equal">
      <formula>"Extremo"</formula>
    </cfRule>
    <cfRule type="cellIs" dxfId="186" priority="73" operator="equal">
      <formula>"Alto"</formula>
    </cfRule>
    <cfRule type="cellIs" dxfId="185" priority="74" operator="equal">
      <formula>"Moderado"</formula>
    </cfRule>
    <cfRule type="cellIs" dxfId="184" priority="75" operator="equal">
      <formula>"Bajo"</formula>
    </cfRule>
  </conditionalFormatting>
  <conditionalFormatting sqref="AC10">
    <cfRule type="cellIs" dxfId="183" priority="58" operator="equal">
      <formula>"Extremo"</formula>
    </cfRule>
    <cfRule type="cellIs" dxfId="182" priority="59" operator="equal">
      <formula>"Alto"</formula>
    </cfRule>
    <cfRule type="cellIs" dxfId="181" priority="60" operator="equal">
      <formula>"Moderado"</formula>
    </cfRule>
    <cfRule type="cellIs" dxfId="180" priority="61" operator="equal">
      <formula>"Bajo"</formula>
    </cfRule>
  </conditionalFormatting>
  <conditionalFormatting sqref="K15">
    <cfRule type="cellIs" dxfId="179" priority="222" operator="equal">
      <formula>"Catastrófico"</formula>
    </cfRule>
    <cfRule type="cellIs" dxfId="178" priority="223" operator="equal">
      <formula>"Mayor"</formula>
    </cfRule>
    <cfRule type="cellIs" dxfId="177" priority="224" operator="equal">
      <formula>"Moderado"</formula>
    </cfRule>
    <cfRule type="cellIs" dxfId="176" priority="225" operator="equal">
      <formula>"Menor"</formula>
    </cfRule>
    <cfRule type="cellIs" dxfId="175" priority="226" operator="equal">
      <formula>"Leve"</formula>
    </cfRule>
  </conditionalFormatting>
  <conditionalFormatting sqref="G15">
    <cfRule type="cellIs" dxfId="174" priority="217" operator="equal">
      <formula>"Muy Alta"</formula>
    </cfRule>
    <cfRule type="cellIs" dxfId="173" priority="218" operator="equal">
      <formula>"Alta"</formula>
    </cfRule>
    <cfRule type="cellIs" dxfId="172" priority="219" operator="equal">
      <formula>"Media"</formula>
    </cfRule>
    <cfRule type="cellIs" dxfId="171" priority="220" operator="equal">
      <formula>"Baja"</formula>
    </cfRule>
    <cfRule type="cellIs" dxfId="170" priority="221" operator="equal">
      <formula>"Muy Baja"</formula>
    </cfRule>
  </conditionalFormatting>
  <conditionalFormatting sqref="M15">
    <cfRule type="cellIs" dxfId="169" priority="213" operator="equal">
      <formula>"Extremo"</formula>
    </cfRule>
    <cfRule type="cellIs" dxfId="168" priority="214" operator="equal">
      <formula>"Alto"</formula>
    </cfRule>
    <cfRule type="cellIs" dxfId="167" priority="215" operator="equal">
      <formula>"Moderado"</formula>
    </cfRule>
    <cfRule type="cellIs" dxfId="166" priority="216" operator="equal">
      <formula>"Bajo"</formula>
    </cfRule>
  </conditionalFormatting>
  <conditionalFormatting sqref="Y17">
    <cfRule type="cellIs" dxfId="165" priority="208" operator="equal">
      <formula>"Muy Alta"</formula>
    </cfRule>
    <cfRule type="cellIs" dxfId="164" priority="209" operator="equal">
      <formula>"Alta"</formula>
    </cfRule>
    <cfRule type="cellIs" dxfId="163" priority="210" operator="equal">
      <formula>"Media"</formula>
    </cfRule>
    <cfRule type="cellIs" dxfId="162" priority="211" operator="equal">
      <formula>"Baja"</formula>
    </cfRule>
    <cfRule type="cellIs" dxfId="161" priority="212" operator="equal">
      <formula>"Muy Baja"</formula>
    </cfRule>
  </conditionalFormatting>
  <conditionalFormatting sqref="AA17">
    <cfRule type="cellIs" dxfId="160" priority="203" operator="equal">
      <formula>"Catastrófico"</formula>
    </cfRule>
    <cfRule type="cellIs" dxfId="159" priority="204" operator="equal">
      <formula>"Mayor"</formula>
    </cfRule>
    <cfRule type="cellIs" dxfId="158" priority="205" operator="equal">
      <formula>"Moderado"</formula>
    </cfRule>
    <cfRule type="cellIs" dxfId="157" priority="206" operator="equal">
      <formula>"Menor"</formula>
    </cfRule>
    <cfRule type="cellIs" dxfId="156" priority="207" operator="equal">
      <formula>"Leve"</formula>
    </cfRule>
  </conditionalFormatting>
  <conditionalFormatting sqref="AC17">
    <cfRule type="cellIs" dxfId="155" priority="199" operator="equal">
      <formula>"Extremo"</formula>
    </cfRule>
    <cfRule type="cellIs" dxfId="154" priority="200" operator="equal">
      <formula>"Alto"</formula>
    </cfRule>
    <cfRule type="cellIs" dxfId="153" priority="201" operator="equal">
      <formula>"Moderado"</formula>
    </cfRule>
    <cfRule type="cellIs" dxfId="152" priority="202" operator="equal">
      <formula>"Bajo"</formula>
    </cfRule>
  </conditionalFormatting>
  <conditionalFormatting sqref="Y16">
    <cfRule type="cellIs" dxfId="151" priority="194" operator="equal">
      <formula>"Muy Alta"</formula>
    </cfRule>
    <cfRule type="cellIs" dxfId="150" priority="195" operator="equal">
      <formula>"Alta"</formula>
    </cfRule>
    <cfRule type="cellIs" dxfId="149" priority="196" operator="equal">
      <formula>"Media"</formula>
    </cfRule>
    <cfRule type="cellIs" dxfId="148" priority="197" operator="equal">
      <formula>"Baja"</formula>
    </cfRule>
    <cfRule type="cellIs" dxfId="147" priority="198" operator="equal">
      <formula>"Muy Baja"</formula>
    </cfRule>
  </conditionalFormatting>
  <conditionalFormatting sqref="AA16">
    <cfRule type="cellIs" dxfId="146" priority="189" operator="equal">
      <formula>"Catastrófico"</formula>
    </cfRule>
    <cfRule type="cellIs" dxfId="145" priority="190" operator="equal">
      <formula>"Mayor"</formula>
    </cfRule>
    <cfRule type="cellIs" dxfId="144" priority="191" operator="equal">
      <formula>"Moderado"</formula>
    </cfRule>
    <cfRule type="cellIs" dxfId="143" priority="192" operator="equal">
      <formula>"Menor"</formula>
    </cfRule>
    <cfRule type="cellIs" dxfId="142" priority="193" operator="equal">
      <formula>"Leve"</formula>
    </cfRule>
  </conditionalFormatting>
  <conditionalFormatting sqref="AC16">
    <cfRule type="cellIs" dxfId="141" priority="185" operator="equal">
      <formula>"Extremo"</formula>
    </cfRule>
    <cfRule type="cellIs" dxfId="140" priority="186" operator="equal">
      <formula>"Alto"</formula>
    </cfRule>
    <cfRule type="cellIs" dxfId="139" priority="187" operator="equal">
      <formula>"Moderado"</formula>
    </cfRule>
    <cfRule type="cellIs" dxfId="138" priority="188" operator="equal">
      <formula>"Bajo"</formula>
    </cfRule>
  </conditionalFormatting>
  <conditionalFormatting sqref="Y15">
    <cfRule type="cellIs" dxfId="137" priority="180" operator="equal">
      <formula>"Muy Alta"</formula>
    </cfRule>
    <cfRule type="cellIs" dxfId="136" priority="181" operator="equal">
      <formula>"Alta"</formula>
    </cfRule>
    <cfRule type="cellIs" dxfId="135" priority="182" operator="equal">
      <formula>"Media"</formula>
    </cfRule>
    <cfRule type="cellIs" dxfId="134" priority="183" operator="equal">
      <formula>"Baja"</formula>
    </cfRule>
    <cfRule type="cellIs" dxfId="133" priority="184" operator="equal">
      <formula>"Muy Baja"</formula>
    </cfRule>
  </conditionalFormatting>
  <conditionalFormatting sqref="AA15">
    <cfRule type="cellIs" dxfId="132" priority="175" operator="equal">
      <formula>"Catastrófico"</formula>
    </cfRule>
    <cfRule type="cellIs" dxfId="131" priority="176" operator="equal">
      <formula>"Mayor"</formula>
    </cfRule>
    <cfRule type="cellIs" dxfId="130" priority="177" operator="equal">
      <formula>"Moderado"</formula>
    </cfRule>
    <cfRule type="cellIs" dxfId="129" priority="178" operator="equal">
      <formula>"Menor"</formula>
    </cfRule>
    <cfRule type="cellIs" dxfId="128" priority="179" operator="equal">
      <formula>"Leve"</formula>
    </cfRule>
  </conditionalFormatting>
  <conditionalFormatting sqref="AC15">
    <cfRule type="cellIs" dxfId="127" priority="171" operator="equal">
      <formula>"Extremo"</formula>
    </cfRule>
    <cfRule type="cellIs" dxfId="126" priority="172" operator="equal">
      <formula>"Alto"</formula>
    </cfRule>
    <cfRule type="cellIs" dxfId="125" priority="173" operator="equal">
      <formula>"Moderado"</formula>
    </cfRule>
    <cfRule type="cellIs" dxfId="124" priority="174" operator="equal">
      <formula>"Bajo"</formula>
    </cfRule>
  </conditionalFormatting>
  <conditionalFormatting sqref="K12">
    <cfRule type="cellIs" dxfId="123" priority="166" operator="equal">
      <formula>"Catastrófico"</formula>
    </cfRule>
    <cfRule type="cellIs" dxfId="122" priority="167" operator="equal">
      <formula>"Mayor"</formula>
    </cfRule>
    <cfRule type="cellIs" dxfId="121" priority="168" operator="equal">
      <formula>"Moderado"</formula>
    </cfRule>
    <cfRule type="cellIs" dxfId="120" priority="169" operator="equal">
      <formula>"Menor"</formula>
    </cfRule>
    <cfRule type="cellIs" dxfId="119" priority="170" operator="equal">
      <formula>"Leve"</formula>
    </cfRule>
  </conditionalFormatting>
  <conditionalFormatting sqref="G12">
    <cfRule type="cellIs" dxfId="118" priority="161" operator="equal">
      <formula>"Muy Alta"</formula>
    </cfRule>
    <cfRule type="cellIs" dxfId="117" priority="162" operator="equal">
      <formula>"Alta"</formula>
    </cfRule>
    <cfRule type="cellIs" dxfId="116" priority="163" operator="equal">
      <formula>"Media"</formula>
    </cfRule>
    <cfRule type="cellIs" dxfId="115" priority="164" operator="equal">
      <formula>"Baja"</formula>
    </cfRule>
    <cfRule type="cellIs" dxfId="114" priority="165" operator="equal">
      <formula>"Muy Baja"</formula>
    </cfRule>
  </conditionalFormatting>
  <conditionalFormatting sqref="M12">
    <cfRule type="cellIs" dxfId="113" priority="157" operator="equal">
      <formula>"Extremo"</formula>
    </cfRule>
    <cfRule type="cellIs" dxfId="112" priority="158" operator="equal">
      <formula>"Alto"</formula>
    </cfRule>
    <cfRule type="cellIs" dxfId="111" priority="159" operator="equal">
      <formula>"Moderado"</formula>
    </cfRule>
    <cfRule type="cellIs" dxfId="110" priority="160" operator="equal">
      <formula>"Bajo"</formula>
    </cfRule>
  </conditionalFormatting>
  <conditionalFormatting sqref="Y13">
    <cfRule type="cellIs" dxfId="109" priority="138" operator="equal">
      <formula>"Muy Alta"</formula>
    </cfRule>
    <cfRule type="cellIs" dxfId="108" priority="139" operator="equal">
      <formula>"Alta"</formula>
    </cfRule>
    <cfRule type="cellIs" dxfId="107" priority="140" operator="equal">
      <formula>"Media"</formula>
    </cfRule>
    <cfRule type="cellIs" dxfId="106" priority="141" operator="equal">
      <formula>"Baja"</formula>
    </cfRule>
    <cfRule type="cellIs" dxfId="105" priority="142" operator="equal">
      <formula>"Muy Baja"</formula>
    </cfRule>
  </conditionalFormatting>
  <conditionalFormatting sqref="AA13">
    <cfRule type="cellIs" dxfId="104" priority="133" operator="equal">
      <formula>"Catastrófico"</formula>
    </cfRule>
    <cfRule type="cellIs" dxfId="103" priority="134" operator="equal">
      <formula>"Mayor"</formula>
    </cfRule>
    <cfRule type="cellIs" dxfId="102" priority="135" operator="equal">
      <formula>"Moderado"</formula>
    </cfRule>
    <cfRule type="cellIs" dxfId="101" priority="136" operator="equal">
      <formula>"Menor"</formula>
    </cfRule>
    <cfRule type="cellIs" dxfId="100" priority="137" operator="equal">
      <formula>"Leve"</formula>
    </cfRule>
  </conditionalFormatting>
  <conditionalFormatting sqref="AC13">
    <cfRule type="cellIs" dxfId="99" priority="129" operator="equal">
      <formula>"Extremo"</formula>
    </cfRule>
    <cfRule type="cellIs" dxfId="98" priority="130" operator="equal">
      <formula>"Alto"</formula>
    </cfRule>
    <cfRule type="cellIs" dxfId="97" priority="131" operator="equal">
      <formula>"Moderado"</formula>
    </cfRule>
    <cfRule type="cellIs" dxfId="96" priority="132" operator="equal">
      <formula>"Bajo"</formula>
    </cfRule>
  </conditionalFormatting>
  <conditionalFormatting sqref="Y12">
    <cfRule type="cellIs" dxfId="95" priority="124" operator="equal">
      <formula>"Muy Alta"</formula>
    </cfRule>
    <cfRule type="cellIs" dxfId="94" priority="125" operator="equal">
      <formula>"Alta"</formula>
    </cfRule>
    <cfRule type="cellIs" dxfId="93" priority="126" operator="equal">
      <formula>"Media"</formula>
    </cfRule>
    <cfRule type="cellIs" dxfId="92" priority="127" operator="equal">
      <formula>"Baja"</formula>
    </cfRule>
    <cfRule type="cellIs" dxfId="91" priority="128" operator="equal">
      <formula>"Muy Baja"</formula>
    </cfRule>
  </conditionalFormatting>
  <conditionalFormatting sqref="AA12">
    <cfRule type="cellIs" dxfId="90" priority="119" operator="equal">
      <formula>"Catastrófico"</formula>
    </cfRule>
    <cfRule type="cellIs" dxfId="89" priority="120" operator="equal">
      <formula>"Mayor"</formula>
    </cfRule>
    <cfRule type="cellIs" dxfId="88" priority="121" operator="equal">
      <formula>"Moderado"</formula>
    </cfRule>
    <cfRule type="cellIs" dxfId="87" priority="122" operator="equal">
      <formula>"Menor"</formula>
    </cfRule>
    <cfRule type="cellIs" dxfId="86" priority="123" operator="equal">
      <formula>"Leve"</formula>
    </cfRule>
  </conditionalFormatting>
  <conditionalFormatting sqref="AC12">
    <cfRule type="cellIs" dxfId="85" priority="115" operator="equal">
      <formula>"Extremo"</formula>
    </cfRule>
    <cfRule type="cellIs" dxfId="84" priority="116" operator="equal">
      <formula>"Alto"</formula>
    </cfRule>
    <cfRule type="cellIs" dxfId="83" priority="117" operator="equal">
      <formula>"Moderado"</formula>
    </cfRule>
    <cfRule type="cellIs" dxfId="82" priority="118" operator="equal">
      <formula>"Bajo"</formula>
    </cfRule>
  </conditionalFormatting>
  <conditionalFormatting sqref="K10">
    <cfRule type="cellIs" dxfId="81" priority="110" operator="equal">
      <formula>"Catastrófico"</formula>
    </cfRule>
    <cfRule type="cellIs" dxfId="80" priority="111" operator="equal">
      <formula>"Mayor"</formula>
    </cfRule>
    <cfRule type="cellIs" dxfId="79" priority="112" operator="equal">
      <formula>"Moderado"</formula>
    </cfRule>
    <cfRule type="cellIs" dxfId="78" priority="113" operator="equal">
      <formula>"Menor"</formula>
    </cfRule>
    <cfRule type="cellIs" dxfId="77" priority="114" operator="equal">
      <formula>"Leve"</formula>
    </cfRule>
  </conditionalFormatting>
  <conditionalFormatting sqref="G10">
    <cfRule type="cellIs" dxfId="76" priority="105" operator="equal">
      <formula>"Muy Alta"</formula>
    </cfRule>
    <cfRule type="cellIs" dxfId="75" priority="106" operator="equal">
      <formula>"Alta"</formula>
    </cfRule>
    <cfRule type="cellIs" dxfId="74" priority="107" operator="equal">
      <formula>"Media"</formula>
    </cfRule>
    <cfRule type="cellIs" dxfId="73" priority="108" operator="equal">
      <formula>"Baja"</formula>
    </cfRule>
    <cfRule type="cellIs" dxfId="72" priority="109" operator="equal">
      <formula>"Muy Baja"</formula>
    </cfRule>
  </conditionalFormatting>
  <conditionalFormatting sqref="M10">
    <cfRule type="cellIs" dxfId="71" priority="101" operator="equal">
      <formula>"Extremo"</formula>
    </cfRule>
    <cfRule type="cellIs" dxfId="70" priority="102" operator="equal">
      <formula>"Alto"</formula>
    </cfRule>
    <cfRule type="cellIs" dxfId="69" priority="103" operator="equal">
      <formula>"Moderado"</formula>
    </cfRule>
    <cfRule type="cellIs" dxfId="68" priority="104" operator="equal">
      <formula>"Bajo"</formula>
    </cfRule>
  </conditionalFormatting>
  <conditionalFormatting sqref="J10">
    <cfRule type="containsText" dxfId="67" priority="100" operator="containsText" text="❌">
      <formula>NOT(ISERROR(SEARCH("❌",J10)))</formula>
    </cfRule>
  </conditionalFormatting>
  <conditionalFormatting sqref="Y10">
    <cfRule type="cellIs" dxfId="66" priority="67" operator="equal">
      <formula>"Muy Alta"</formula>
    </cfRule>
    <cfRule type="cellIs" dxfId="65" priority="68" operator="equal">
      <formula>"Alta"</formula>
    </cfRule>
    <cfRule type="cellIs" dxfId="64" priority="69" operator="equal">
      <formula>"Media"</formula>
    </cfRule>
    <cfRule type="cellIs" dxfId="63" priority="70" operator="equal">
      <formula>"Baja"</formula>
    </cfRule>
    <cfRule type="cellIs" dxfId="62" priority="71" operator="equal">
      <formula>"Muy Baja"</formula>
    </cfRule>
  </conditionalFormatting>
  <conditionalFormatting sqref="AA10">
    <cfRule type="cellIs" dxfId="61" priority="62" operator="equal">
      <formula>"Catastrófico"</formula>
    </cfRule>
    <cfRule type="cellIs" dxfId="60" priority="63" operator="equal">
      <formula>"Mayor"</formula>
    </cfRule>
    <cfRule type="cellIs" dxfId="59" priority="64" operator="equal">
      <formula>"Moderado"</formula>
    </cfRule>
    <cfRule type="cellIs" dxfId="58" priority="65" operator="equal">
      <formula>"Menor"</formula>
    </cfRule>
    <cfRule type="cellIs" dxfId="57" priority="66" operator="equal">
      <formula>"Leve"</formula>
    </cfRule>
  </conditionalFormatting>
  <conditionalFormatting sqref="J12">
    <cfRule type="containsText" dxfId="56" priority="57" operator="containsText" text="❌">
      <formula>NOT(ISERROR(SEARCH("❌",J12)))</formula>
    </cfRule>
  </conditionalFormatting>
  <conditionalFormatting sqref="K18">
    <cfRule type="cellIs" dxfId="55" priority="52" operator="equal">
      <formula>"Catastrófico"</formula>
    </cfRule>
    <cfRule type="cellIs" dxfId="54" priority="53" operator="equal">
      <formula>"Mayor"</formula>
    </cfRule>
    <cfRule type="cellIs" dxfId="53" priority="54" operator="equal">
      <formula>"Moderado"</formula>
    </cfRule>
    <cfRule type="cellIs" dxfId="52" priority="55" operator="equal">
      <formula>"Menor"</formula>
    </cfRule>
    <cfRule type="cellIs" dxfId="51" priority="56" operator="equal">
      <formula>"Leve"</formula>
    </cfRule>
  </conditionalFormatting>
  <conditionalFormatting sqref="G18">
    <cfRule type="cellIs" dxfId="50" priority="47" operator="equal">
      <formula>"Muy Alta"</formula>
    </cfRule>
    <cfRule type="cellIs" dxfId="49" priority="48" operator="equal">
      <formula>"Alta"</formula>
    </cfRule>
    <cfRule type="cellIs" dxfId="48" priority="49" operator="equal">
      <formula>"Media"</formula>
    </cfRule>
    <cfRule type="cellIs" dxfId="47" priority="50" operator="equal">
      <formula>"Baja"</formula>
    </cfRule>
    <cfRule type="cellIs" dxfId="46" priority="51" operator="equal">
      <formula>"Muy Baja"</formula>
    </cfRule>
  </conditionalFormatting>
  <conditionalFormatting sqref="M18">
    <cfRule type="cellIs" dxfId="45" priority="43" operator="equal">
      <formula>"Extremo"</formula>
    </cfRule>
    <cfRule type="cellIs" dxfId="44" priority="44" operator="equal">
      <formula>"Alto"</formula>
    </cfRule>
    <cfRule type="cellIs" dxfId="43" priority="45" operator="equal">
      <formula>"Moderado"</formula>
    </cfRule>
    <cfRule type="cellIs" dxfId="42" priority="46" operator="equal">
      <formula>"Bajo"</formula>
    </cfRule>
  </conditionalFormatting>
  <conditionalFormatting sqref="Y20">
    <cfRule type="cellIs" dxfId="41" priority="38" operator="equal">
      <formula>"Muy Alta"</formula>
    </cfRule>
    <cfRule type="cellIs" dxfId="40" priority="39" operator="equal">
      <formula>"Alta"</formula>
    </cfRule>
    <cfRule type="cellIs" dxfId="39" priority="40" operator="equal">
      <formula>"Media"</formula>
    </cfRule>
    <cfRule type="cellIs" dxfId="38" priority="41" operator="equal">
      <formula>"Baja"</formula>
    </cfRule>
    <cfRule type="cellIs" dxfId="37" priority="42" operator="equal">
      <formula>"Muy Baja"</formula>
    </cfRule>
  </conditionalFormatting>
  <conditionalFormatting sqref="AA20">
    <cfRule type="cellIs" dxfId="36" priority="33" operator="equal">
      <formula>"Catastrófico"</formula>
    </cfRule>
    <cfRule type="cellIs" dxfId="35" priority="34" operator="equal">
      <formula>"Mayor"</formula>
    </cfRule>
    <cfRule type="cellIs" dxfId="34" priority="35" operator="equal">
      <formula>"Moderado"</formula>
    </cfRule>
    <cfRule type="cellIs" dxfId="33" priority="36" operator="equal">
      <formula>"Menor"</formula>
    </cfRule>
    <cfRule type="cellIs" dxfId="32" priority="37" operator="equal">
      <formula>"Leve"</formula>
    </cfRule>
  </conditionalFormatting>
  <conditionalFormatting sqref="AC20">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Y19">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AA19">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AC19">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Y18">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18">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18">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'\\HSRTUNCLU\EvidenciasMapasRiesgo\PROCESO EVALUACIÓN\CONTROL INTERNO\Riesgos de Proceso\[OACI-MR-01 CONTROL INTERNO.xlsx]Tabla Valoración controles'!#REF!</xm:f>
          </x14:formula1>
          <xm:sqref>V15:V20</xm:sqref>
        </x14:dataValidation>
        <x14:dataValidation type="list" allowBlank="1" showInputMessage="1" showErrorMessage="1" xr:uid="{00000000-0002-0000-0400-000001000000}">
          <x14:formula1>
            <xm:f>'\\HSRTUNCLU\EvidenciasMapasRiesgo\PROCESO EVALUACIÓN\CONTROL INTERNO\Riesgos de Proceso\[OACI-MR-01 CONTROL INTERNO.xlsx]Tabla Valoración controles'!#REF!</xm:f>
          </x14:formula1>
          <xm:sqref>Q15:R20 T15:U20</xm:sqref>
        </x14:dataValidation>
        <x14:dataValidation type="list" allowBlank="1" showInputMessage="1" showErrorMessage="1" xr:uid="{00000000-0002-0000-0400-000002000000}">
          <x14:formula1>
            <xm:f>'\\HSRTUNCLU\EvidenciasMapasRiesgo\PROCESO EVALUACIÓN\CONTROL INTERNO\Riesgos de Proceso\[OACI-MR-01 CONTROL INTERNO.xlsx]Opciones Tratamiento'!#REF!</xm:f>
          </x14:formula1>
          <xm:sqref>AJ10:AJ13 AJ15:AJ16 AJ18:AJ19 E10:E20 AD10:AD20 B10:B20</xm:sqref>
        </x14:dataValidation>
        <x14:dataValidation type="custom" allowBlank="1" showInputMessage="1" showErrorMessage="1" error="Recuerde que las acciones se generan bajo la medida de mitigar el riesgo" xr:uid="{00000000-0002-0000-0400-000003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AI10:AI20</xm:sqref>
        </x14:dataValidation>
        <x14:dataValidation type="custom" allowBlank="1" showInputMessage="1" showErrorMessage="1" error="Recuerde que las acciones se generan bajo la medida de mitigar el riesgo" xr:uid="{00000000-0002-0000-0400-000004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AH10:AH20</xm:sqref>
        </x14:dataValidation>
        <x14:dataValidation type="custom" allowBlank="1" showInputMessage="1" showErrorMessage="1" error="Recuerde que las acciones se generan bajo la medida de mitigar el riesgo" xr:uid="{00000000-0002-0000-0400-000005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AG10:AG20</xm:sqref>
        </x14:dataValidation>
        <x14:dataValidation type="custom" allowBlank="1" showInputMessage="1" showErrorMessage="1" error="Recuerde que las acciones se generan bajo la medida de mitigar el riesgo" xr:uid="{00000000-0002-0000-0400-000006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AF10:AF20</xm:sqref>
        </x14:dataValidation>
        <x14:dataValidation type="custom" allowBlank="1" showInputMessage="1" showErrorMessage="1" error="Recuerde que las acciones se generan bajo la medida de mitigar el riesgo" xr:uid="{00000000-0002-0000-0400-000007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AE10:AE20</xm:sqref>
        </x14:dataValidation>
        <x14:dataValidation type="list" allowBlank="1" showInputMessage="1" showErrorMessage="1" xr:uid="{00000000-0002-0000-0400-000008000000}">
          <x14:formula1>
            <xm:f>'\\HSRTUNCLU\EvidenciasMapasRiesgo\PROCESO EVALUACIÓN\CONTROL INTERNO\Riesgos de Proceso\[OACI-MR-01 CONTROL INTERNO.xlsx]Tabla Impacto'!#REF!</xm:f>
          </x14:formula1>
          <xm:sqref>I10:I20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CONSOLIDADO POR MACROPROCESO</vt:lpstr>
      <vt:lpstr>ESTRATEGICO 1</vt:lpstr>
      <vt:lpstr>APOYO 1</vt:lpstr>
      <vt:lpstr>MISIONAL 1</vt:lpstr>
      <vt:lpstr>CONTROL INTERNO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CINTERNO01</cp:lastModifiedBy>
  <cp:lastPrinted>2022-04-19T22:00:58Z</cp:lastPrinted>
  <dcterms:created xsi:type="dcterms:W3CDTF">2017-03-02T21:47:49Z</dcterms:created>
  <dcterms:modified xsi:type="dcterms:W3CDTF">2022-08-18T13:15:55Z</dcterms:modified>
</cp:coreProperties>
</file>